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xr:revisionPtr revIDLastSave="0" documentId="8_{131A290E-365A-40A3-8A37-CAE6B0A389D9}" xr6:coauthVersionLast="47" xr6:coauthVersionMax="47" xr10:uidLastSave="{00000000-0000-0000-0000-000000000000}"/>
  <bookViews>
    <workbookView xWindow="-110" yWindow="-110" windowWidth="19420" windowHeight="10300" xr2:uid="{00000000-000D-0000-FFFF-FFFF00000000}"/>
  </bookViews>
  <sheets>
    <sheet name="PackBudget" sheetId="1" r:id="rId1"/>
  </sheets>
  <definedNames>
    <definedName name="Adults">PackBudget!$O$9</definedName>
    <definedName name="Cubs">PackBudget!$O$8</definedName>
    <definedName name="Fee">PackBudget!$K$15</definedName>
    <definedName name="Subs">PackBudget!$K$19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7" i="1" l="1"/>
  <c r="M18" i="1"/>
  <c r="O18" i="1" s="1"/>
  <c r="E18" i="1"/>
  <c r="M16" i="1"/>
  <c r="O16" i="1"/>
  <c r="E16" i="1"/>
  <c r="M60" i="1"/>
  <c r="O60" i="1"/>
  <c r="O63" i="1" s="1"/>
  <c r="O65" i="1" s="1"/>
  <c r="K67" i="1" s="1"/>
  <c r="M55" i="1"/>
  <c r="O55" i="1"/>
  <c r="M54" i="1"/>
  <c r="O54" i="1"/>
  <c r="M49" i="1"/>
  <c r="O49" i="1" s="1"/>
  <c r="M39" i="1"/>
  <c r="O39" i="1"/>
  <c r="M38" i="1"/>
  <c r="O38" i="1"/>
  <c r="M37" i="1"/>
  <c r="O37" i="1"/>
  <c r="M34" i="1"/>
  <c r="O34" i="1"/>
  <c r="M32" i="1"/>
  <c r="M31" i="1"/>
  <c r="M25" i="1"/>
  <c r="O25" i="1"/>
  <c r="M29" i="1"/>
  <c r="M21" i="1"/>
  <c r="O21" i="1"/>
  <c r="M19" i="1"/>
  <c r="O19" i="1" s="1"/>
  <c r="M71" i="1"/>
  <c r="O32" i="1"/>
  <c r="O31" i="1"/>
  <c r="O29" i="1"/>
  <c r="M27" i="1"/>
  <c r="O27" i="1"/>
  <c r="M15" i="1"/>
  <c r="O15" i="1" s="1"/>
  <c r="O61" i="1"/>
  <c r="O62" i="1"/>
  <c r="O53" i="1"/>
  <c r="O51" i="1"/>
  <c r="O46" i="1"/>
  <c r="O45" i="1"/>
  <c r="O44" i="1"/>
  <c r="O43" i="1"/>
  <c r="O42" i="1"/>
  <c r="O33" i="1"/>
  <c r="E29" i="1"/>
  <c r="E32" i="1"/>
  <c r="E33" i="1"/>
  <c r="E34" i="1"/>
  <c r="E15" i="1"/>
  <c r="E19" i="1"/>
  <c r="E21" i="1"/>
  <c r="E25" i="1"/>
  <c r="E27" i="1"/>
  <c r="E31" i="1"/>
  <c r="E37" i="1"/>
  <c r="E38" i="1"/>
  <c r="E39" i="1"/>
  <c r="E42" i="1"/>
  <c r="E43" i="1"/>
  <c r="E44" i="1"/>
  <c r="E45" i="1"/>
  <c r="E46" i="1"/>
  <c r="E49" i="1"/>
  <c r="E51" i="1"/>
  <c r="E53" i="1"/>
  <c r="E54" i="1"/>
  <c r="E55" i="1"/>
  <c r="A60" i="1"/>
  <c r="E60" i="1" s="1"/>
  <c r="E63" i="1" s="1"/>
  <c r="E61" i="1"/>
  <c r="O67" i="1"/>
  <c r="K71" i="1" s="1"/>
  <c r="O71" i="1" s="1"/>
  <c r="O57" i="1" l="1"/>
  <c r="E57" i="1"/>
  <c r="E65" i="1" s="1"/>
  <c r="A67" i="1" s="1"/>
  <c r="E67" i="1" l="1"/>
  <c r="E71" i="1"/>
  <c r="A71" i="1"/>
</calcChain>
</file>

<file path=xl/sharedStrings.xml><?xml version="1.0" encoding="utf-8"?>
<sst xmlns="http://schemas.openxmlformats.org/spreadsheetml/2006/main" count="139" uniqueCount="99">
  <si>
    <t>District:</t>
  </si>
  <si>
    <t>Cost Per</t>
  </si>
  <si>
    <t>No. of</t>
  </si>
  <si>
    <t>Total</t>
  </si>
  <si>
    <t>Unit</t>
  </si>
  <si>
    <t>Cost</t>
  </si>
  <si>
    <t>Scout/Unit</t>
  </si>
  <si>
    <t>Actual Budget</t>
  </si>
  <si>
    <t>Treasurer:</t>
  </si>
  <si>
    <t>INCOME:</t>
  </si>
  <si>
    <t>Scouts/</t>
  </si>
  <si>
    <t>Adults</t>
  </si>
  <si>
    <t>Location</t>
  </si>
  <si>
    <t>Annual</t>
  </si>
  <si>
    <t>PROGRAM EXPENSES:</t>
  </si>
  <si>
    <t>$</t>
  </si>
  <si>
    <t>UNIT DETAIL:</t>
  </si>
  <si>
    <t xml:space="preserve"> </t>
  </si>
  <si>
    <t>Cubmaster:</t>
  </si>
  <si>
    <t>Gross Sales</t>
  </si>
  <si>
    <t>Commission</t>
  </si>
  <si>
    <t>x</t>
  </si>
  <si>
    <t>Need</t>
  </si>
  <si>
    <t>=</t>
  </si>
  <si>
    <t xml:space="preserve"> / </t>
  </si>
  <si>
    <t>50 Cub Scouts</t>
  </si>
  <si>
    <t>Pack Goal</t>
  </si>
  <si>
    <t>*  Many packs include all or a portion of the Cub Scout Resident Camp or Day Camp fee in the annual budget.  This helps ensure that all Cub Scouts have the opportunity to attend. Pack budgeting should include payments on time and qualifying for any discounts offered for early and/or on-time payments.</t>
  </si>
  <si>
    <t>Sample Pack Budget</t>
  </si>
  <si>
    <t>Advancement (5)</t>
  </si>
  <si>
    <t>A) TOTAL UNIT BUDGETED PROGRAM EXPENSES</t>
  </si>
  <si>
    <t>C) TOTAL FUNDRAISING NEED (A minus B)</t>
  </si>
  <si>
    <t>Camp (7)</t>
  </si>
  <si>
    <t>(+/- 35% includes qualifying for all bonus dollars)</t>
  </si>
  <si>
    <t>Assistant Cubmaster:</t>
  </si>
  <si>
    <t>Cub Scout Goal</t>
  </si>
  <si>
    <t>B) INCOME SUBTOTAL</t>
  </si>
  <si>
    <t>Person</t>
  </si>
  <si>
    <t>Cub Scouts/</t>
  </si>
  <si>
    <t>Blue and gold banquet</t>
  </si>
  <si>
    <t>Pinewood derby</t>
  </si>
  <si>
    <r>
      <t xml:space="preserve">_____ leaders @ $_____ </t>
    </r>
    <r>
      <rPr>
        <u/>
        <sz val="10"/>
        <rFont val="Arial"/>
        <family val="2"/>
      </rPr>
      <t>ea.</t>
    </r>
  </si>
  <si>
    <t>Registration scholarships</t>
  </si>
  <si>
    <t xml:space="preserve">  $</t>
  </si>
  <si>
    <t>Date budget completed:</t>
  </si>
  <si>
    <t>Projected No. of Cub Scouts:</t>
  </si>
  <si>
    <t>Projected No. of registered adults:</t>
  </si>
  <si>
    <t>(Check with your local council for commission percentage and bonuses.)</t>
  </si>
  <si>
    <t>No. Cub Scouts</t>
  </si>
  <si>
    <t>Thank-yous, veteran awards, etc.</t>
  </si>
  <si>
    <t xml:space="preserve">Ceremony supplies, bridge </t>
  </si>
  <si>
    <t>crossings, camping items, etc.</t>
  </si>
  <si>
    <t>Contingency funds</t>
  </si>
  <si>
    <t>Committee chairperson:</t>
  </si>
  <si>
    <t>Popcorn chairperson:</t>
  </si>
  <si>
    <t>Pack No.</t>
  </si>
  <si>
    <t>PACK OPERATING BUDGET</t>
  </si>
  <si>
    <t>Completed Sample</t>
  </si>
  <si>
    <t>Pack No.:</t>
  </si>
  <si>
    <t>Registration fees (1)</t>
  </si>
  <si>
    <t>Accident insurance fees (4)</t>
  </si>
  <si>
    <t>Pack leaders</t>
  </si>
  <si>
    <t>Special events (6)</t>
  </si>
  <si>
    <t>Special activities (6)</t>
  </si>
  <si>
    <t>Cub Scout day camp</t>
  </si>
  <si>
    <t>Cub Scout resident camp</t>
  </si>
  <si>
    <t>Webelos resident camp</t>
  </si>
  <si>
    <t>Leader's fees</t>
  </si>
  <si>
    <t>Program materials (8)</t>
  </si>
  <si>
    <t>Leader basic training (9)</t>
  </si>
  <si>
    <t>Other expenses (12)</t>
  </si>
  <si>
    <t>Reserve fund (11)</t>
  </si>
  <si>
    <t>Annual dues (monthly amount x 10 or 12 months)</t>
  </si>
  <si>
    <t>Surplus from prior year (beginning fund balance)</t>
  </si>
  <si>
    <t>Other income source (parent payments, etc.)</t>
  </si>
  <si>
    <t>510-278</t>
  </si>
  <si>
    <t>Unit Liability Insurance fee (2)</t>
  </si>
  <si>
    <t>Adventure Loops/Pins $1.49 ea.</t>
  </si>
  <si>
    <t>Rank patches             $2.20 ea.</t>
  </si>
  <si>
    <t xml:space="preserve">         7 adventures(loops/pins) + 1 rank + misc. award = $17.00</t>
  </si>
  <si>
    <t>Bridging &amp; Cross Over (5)</t>
  </si>
  <si>
    <t>Handbook, hat, neckerchief, &amp; neckerchief slide</t>
  </si>
  <si>
    <t>Holiday party</t>
  </si>
  <si>
    <t>Den Outing</t>
  </si>
  <si>
    <t>Council Organized Family Camp</t>
  </si>
  <si>
    <t>Scout Assistance (10)</t>
  </si>
  <si>
    <t>For families in need</t>
  </si>
  <si>
    <r>
      <t>FUNDRAISING PACK BUDGET</t>
    </r>
    <r>
      <rPr>
        <sz val="10"/>
        <rFont val="Arial"/>
        <family val="2"/>
      </rPr>
      <t xml:space="preserve">  (Should equal C above)</t>
    </r>
  </si>
  <si>
    <t>FUNDRAISING GOAL PER CUB SCOUT</t>
  </si>
  <si>
    <t>Local Council Activity Fees</t>
  </si>
  <si>
    <t>Check with local council on fee</t>
  </si>
  <si>
    <t>Seminole</t>
  </si>
  <si>
    <r>
      <t xml:space="preserve">Total youth + adults @ $0 </t>
    </r>
    <r>
      <rPr>
        <u/>
        <sz val="10"/>
        <rFont val="Arial"/>
        <family val="2"/>
      </rPr>
      <t>ea.</t>
    </r>
  </si>
  <si>
    <t>2022 Printing</t>
  </si>
  <si>
    <r>
      <t xml:space="preserve">Scouts Life </t>
    </r>
    <r>
      <rPr>
        <sz val="10"/>
        <rFont val="Arial"/>
        <family val="2"/>
      </rPr>
      <t>(3)</t>
    </r>
  </si>
  <si>
    <t>Yearly flat fee @ $100</t>
  </si>
  <si>
    <r>
      <t xml:space="preserve">Total subscriptions @ $15 </t>
    </r>
    <r>
      <rPr>
        <u/>
        <sz val="10"/>
        <rFont val="Arial"/>
        <family val="2"/>
      </rPr>
      <t>ea.</t>
    </r>
  </si>
  <si>
    <r>
      <t xml:space="preserve">Total youth @ $97 </t>
    </r>
    <r>
      <rPr>
        <u/>
        <sz val="10"/>
        <rFont val="Arial"/>
        <family val="2"/>
      </rPr>
      <t>ea.</t>
    </r>
  </si>
  <si>
    <r>
      <t xml:space="preserve">Total adults @ $77 </t>
    </r>
    <r>
      <rPr>
        <u/>
        <sz val="10"/>
        <rFont val="Arial"/>
        <family val="2"/>
      </rPr>
      <t>ea.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</si>
</sst>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quot;$&quot;* #,##0_);_(&quot;$&quot;* \(#,##0\);_(&quot;$&quot;* &quot;-&quot;_);_(@_)"/>
    <numFmt numFmtId="44" formatCode="_(&quot;$&quot;* #,##0.00_);_(&quot;$&quot;* \(#,##0.00\);_(&quot;$&quot;* &quot;-&quot;??_);_(@_)"/>
    <numFmt numFmtId="164" formatCode="mmmm\ dd"/>
    <numFmt numFmtId="165" formatCode="0.0%"/>
  </numFmts>
  <fonts count="11" x14ac:knownFonts="1">
    <font>
      <sz val="10"/>
      <name val="Arial"/>
    </font>
    <font>
      <sz val="10"/>
      <name val="Arial"/>
      <family val="2"/>
    </font>
    <font>
      <b/>
      <sz val="10"/>
      <name val="Arial"/>
      <family val="2"/>
    </font>
    <font>
      <sz val="10"/>
      <name val="Arial"/>
      <family val="2"/>
    </font>
    <font>
      <u/>
      <sz val="10"/>
      <name val="Arial"/>
      <family val="2"/>
    </font>
    <font>
      <sz val="10"/>
      <name val="Arial"/>
      <family val="2"/>
    </font>
    <font>
      <b/>
      <sz val="12"/>
      <name val="Arial"/>
      <family val="2"/>
    </font>
    <font>
      <b/>
      <sz val="14"/>
      <name val="Arial"/>
      <family val="2"/>
    </font>
    <font>
      <b/>
      <sz val="9"/>
      <name val="Arial"/>
      <family val="2"/>
    </font>
    <font>
      <sz val="8"/>
      <name val="Arial"/>
      <family val="2"/>
    </font>
    <font>
      <i/>
      <sz val="10"/>
      <name val="Arial"/>
      <family val="2"/>
    </font>
  </fonts>
  <fills count="3">
    <fill>
      <patternFill patternType="none"/>
    </fill>
    <fill>
      <patternFill patternType="gray125"/>
    </fill>
    <fill>
      <patternFill patternType="solid">
        <fgColor theme="0" tint="-4.9989318521683403E-2"/>
        <bgColor indexed="64"/>
      </patternFill>
    </fill>
  </fills>
  <borders count="10">
    <border>
      <left/>
      <right/>
      <top/>
      <bottom/>
      <diagonal/>
    </border>
    <border>
      <left/>
      <right/>
      <top/>
      <bottom style="thin">
        <color indexed="64"/>
      </bottom>
      <diagonal/>
    </border>
    <border>
      <left/>
      <right/>
      <top/>
      <bottom style="thick">
        <color indexed="64"/>
      </bottom>
      <diagonal/>
    </border>
    <border>
      <left/>
      <right/>
      <top style="thick">
        <color indexed="64"/>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top/>
      <bottom style="medium">
        <color indexed="64"/>
      </bottom>
      <diagonal/>
    </border>
    <border>
      <left/>
      <right/>
      <top style="medium">
        <color indexed="64"/>
      </top>
      <bottom style="medium">
        <color indexed="64"/>
      </bottom>
      <diagonal/>
    </border>
    <border>
      <left/>
      <right/>
      <top style="medium">
        <color indexed="64"/>
      </top>
      <bottom/>
      <diagonal/>
    </border>
  </borders>
  <cellStyleXfs count="2">
    <xf numFmtId="0" fontId="0" fillId="0" borderId="0"/>
    <xf numFmtId="44" fontId="1" fillId="0" borderId="0" applyFont="0" applyFill="0" applyBorder="0" applyAlignment="0" applyProtection="0"/>
  </cellStyleXfs>
  <cellXfs count="105">
    <xf numFmtId="0" fontId="0" fillId="0" borderId="0" xfId="0"/>
    <xf numFmtId="0" fontId="3" fillId="0" borderId="0" xfId="0" applyFont="1" applyAlignment="1">
      <alignment vertical="center"/>
    </xf>
    <xf numFmtId="0" fontId="5" fillId="0" borderId="0" xfId="0" applyFont="1"/>
    <xf numFmtId="0" fontId="5" fillId="0" borderId="0" xfId="0" applyFont="1" applyAlignment="1">
      <alignment horizontal="center"/>
    </xf>
    <xf numFmtId="44" fontId="5" fillId="0" borderId="0" xfId="1" applyFont="1" applyFill="1"/>
    <xf numFmtId="0" fontId="3" fillId="0" borderId="0" xfId="0" applyFont="1"/>
    <xf numFmtId="0" fontId="5" fillId="0" borderId="0" xfId="0" applyFont="1" applyAlignment="1">
      <alignment horizontal="left" vertical="top"/>
    </xf>
    <xf numFmtId="44" fontId="3" fillId="0" borderId="0" xfId="1" applyFont="1" applyFill="1" applyBorder="1" applyAlignment="1" applyProtection="1">
      <alignment horizontal="center" vertical="center"/>
    </xf>
    <xf numFmtId="0" fontId="3" fillId="0" borderId="0" xfId="0" applyFont="1" applyAlignment="1">
      <alignment horizontal="center" vertical="center"/>
    </xf>
    <xf numFmtId="44" fontId="3" fillId="0" borderId="0" xfId="1" applyFont="1" applyFill="1" applyBorder="1" applyAlignment="1" applyProtection="1">
      <alignment vertical="center"/>
    </xf>
    <xf numFmtId="0" fontId="2" fillId="2" borderId="0" xfId="0" applyFont="1" applyFill="1" applyAlignment="1">
      <alignment horizontal="center" vertical="center"/>
    </xf>
    <xf numFmtId="0" fontId="2" fillId="2" borderId="1" xfId="0" applyFont="1" applyFill="1" applyBorder="1" applyAlignment="1">
      <alignment horizontal="center" vertical="center"/>
    </xf>
    <xf numFmtId="0" fontId="6" fillId="2" borderId="1" xfId="0" applyFont="1" applyFill="1" applyBorder="1" applyAlignment="1">
      <alignment horizontal="center" vertical="center"/>
    </xf>
    <xf numFmtId="44" fontId="2" fillId="2" borderId="1" xfId="1" applyFont="1" applyFill="1" applyBorder="1" applyAlignment="1" applyProtection="1">
      <alignment horizontal="center" vertical="center"/>
    </xf>
    <xf numFmtId="0" fontId="3" fillId="2" borderId="0" xfId="0" applyFont="1" applyFill="1" applyAlignment="1">
      <alignment vertical="center"/>
    </xf>
    <xf numFmtId="44" fontId="2" fillId="2" borderId="0" xfId="1" applyFont="1" applyFill="1" applyBorder="1" applyAlignment="1" applyProtection="1">
      <alignment horizontal="center" vertical="center"/>
    </xf>
    <xf numFmtId="44" fontId="3" fillId="2" borderId="0" xfId="1" applyFont="1" applyFill="1" applyBorder="1" applyAlignment="1" applyProtection="1">
      <alignment horizontal="center" vertical="center"/>
    </xf>
    <xf numFmtId="44" fontId="3" fillId="2" borderId="2" xfId="1" applyFont="1" applyFill="1" applyBorder="1" applyAlignment="1" applyProtection="1">
      <alignment horizontal="center" vertical="center"/>
    </xf>
    <xf numFmtId="44" fontId="3" fillId="2" borderId="0" xfId="1" applyFont="1" applyFill="1" applyBorder="1" applyAlignment="1" applyProtection="1">
      <alignment vertical="center"/>
    </xf>
    <xf numFmtId="44" fontId="3" fillId="2" borderId="2" xfId="1" applyFont="1" applyFill="1" applyBorder="1" applyAlignment="1" applyProtection="1">
      <alignment vertical="center"/>
    </xf>
    <xf numFmtId="0" fontId="2" fillId="2" borderId="0" xfId="0" applyFont="1" applyFill="1" applyAlignment="1">
      <alignment horizontal="right" vertical="center"/>
    </xf>
    <xf numFmtId="0" fontId="3" fillId="2" borderId="2" xfId="0" applyFont="1" applyFill="1" applyBorder="1" applyAlignment="1">
      <alignment horizontal="center" vertical="center"/>
    </xf>
    <xf numFmtId="0" fontId="3" fillId="2" borderId="0" xfId="0" applyFont="1" applyFill="1" applyAlignment="1">
      <alignment horizontal="center" vertical="center"/>
    </xf>
    <xf numFmtId="0" fontId="2" fillId="0" borderId="0" xfId="0" applyFont="1" applyAlignment="1">
      <alignment horizontal="right" vertical="center"/>
    </xf>
    <xf numFmtId="0" fontId="2" fillId="0" borderId="3" xfId="0" applyFont="1" applyBorder="1"/>
    <xf numFmtId="164" fontId="3" fillId="0" borderId="1" xfId="1" applyNumberFormat="1" applyFont="1" applyFill="1" applyBorder="1" applyAlignment="1" applyProtection="1">
      <alignment horizontal="center" vertical="center"/>
      <protection locked="0"/>
    </xf>
    <xf numFmtId="0" fontId="2" fillId="0" borderId="0" xfId="0" applyFont="1" applyAlignment="1">
      <alignment horizontal="center" vertical="center"/>
    </xf>
    <xf numFmtId="0" fontId="2" fillId="0" borderId="1" xfId="0" applyFont="1" applyBorder="1" applyAlignment="1">
      <alignment horizontal="center" vertical="center"/>
    </xf>
    <xf numFmtId="0" fontId="3" fillId="0" borderId="1" xfId="0" applyFont="1" applyBorder="1" applyAlignment="1" applyProtection="1">
      <alignment horizontal="center" vertical="center"/>
      <protection locked="0"/>
    </xf>
    <xf numFmtId="0" fontId="3" fillId="0" borderId="0" xfId="0" applyFont="1" applyAlignment="1">
      <alignment horizontal="right" vertical="center"/>
    </xf>
    <xf numFmtId="0" fontId="3" fillId="0" borderId="0" xfId="0" applyFont="1" applyAlignment="1">
      <alignment horizontal="left" vertical="center"/>
    </xf>
    <xf numFmtId="44" fontId="3" fillId="0" borderId="2" xfId="1" applyFont="1" applyFill="1" applyBorder="1" applyAlignment="1" applyProtection="1">
      <alignment horizontal="center" vertical="center"/>
    </xf>
    <xf numFmtId="0" fontId="3" fillId="0" borderId="2" xfId="0" applyFont="1" applyBorder="1" applyAlignment="1">
      <alignment horizontal="center" vertical="center"/>
    </xf>
    <xf numFmtId="44" fontId="3" fillId="0" borderId="2" xfId="1" applyFont="1" applyFill="1" applyBorder="1" applyAlignment="1" applyProtection="1">
      <alignment vertical="center"/>
    </xf>
    <xf numFmtId="0" fontId="3" fillId="0" borderId="2" xfId="0" applyFont="1" applyBorder="1" applyAlignment="1">
      <alignment vertical="center"/>
    </xf>
    <xf numFmtId="0" fontId="2" fillId="0" borderId="2" xfId="0" applyFont="1" applyBorder="1" applyAlignment="1">
      <alignment vertical="center"/>
    </xf>
    <xf numFmtId="0" fontId="6" fillId="0" borderId="1" xfId="0" applyFont="1" applyBorder="1" applyAlignment="1">
      <alignment horizontal="center" vertical="center"/>
    </xf>
    <xf numFmtId="44" fontId="2" fillId="0" borderId="1" xfId="1" applyFont="1" applyFill="1" applyBorder="1" applyAlignment="1" applyProtection="1">
      <alignment horizontal="center" vertical="center"/>
    </xf>
    <xf numFmtId="44" fontId="2" fillId="0" borderId="0" xfId="1" applyFont="1" applyFill="1" applyBorder="1" applyAlignment="1" applyProtection="1">
      <alignment horizontal="center" vertical="center"/>
    </xf>
    <xf numFmtId="0" fontId="2" fillId="0" borderId="0" xfId="0" applyFont="1" applyAlignment="1">
      <alignment vertical="center"/>
    </xf>
    <xf numFmtId="44" fontId="3" fillId="0" borderId="1" xfId="1" applyFont="1" applyFill="1" applyBorder="1" applyAlignment="1" applyProtection="1">
      <alignment horizontal="left" vertical="center"/>
    </xf>
    <xf numFmtId="1" fontId="3" fillId="0" borderId="1" xfId="1" applyNumberFormat="1" applyFont="1" applyFill="1" applyBorder="1" applyAlignment="1" applyProtection="1">
      <alignment horizontal="center" vertical="center"/>
    </xf>
    <xf numFmtId="1" fontId="3" fillId="0" borderId="0" xfId="0" applyNumberFormat="1" applyFont="1" applyAlignment="1">
      <alignment horizontal="center" vertical="center"/>
    </xf>
    <xf numFmtId="44" fontId="3" fillId="0" borderId="0" xfId="1" applyFont="1" applyFill="1" applyBorder="1" applyAlignment="1" applyProtection="1">
      <alignment horizontal="left" vertical="center"/>
    </xf>
    <xf numFmtId="0" fontId="10" fillId="0" borderId="0" xfId="0" applyFont="1" applyAlignment="1">
      <alignment vertical="center"/>
    </xf>
    <xf numFmtId="1" fontId="3" fillId="0" borderId="1" xfId="0" applyNumberFormat="1" applyFont="1" applyBorder="1" applyAlignment="1" applyProtection="1">
      <alignment horizontal="center" vertical="center"/>
      <protection locked="0"/>
    </xf>
    <xf numFmtId="44" fontId="3" fillId="0" borderId="1" xfId="1" applyFont="1" applyFill="1" applyBorder="1" applyAlignment="1" applyProtection="1">
      <alignment horizontal="left" vertical="center"/>
      <protection locked="0"/>
    </xf>
    <xf numFmtId="44" fontId="3" fillId="0" borderId="0" xfId="0" applyNumberFormat="1" applyFont="1" applyAlignment="1">
      <alignment vertical="center"/>
    </xf>
    <xf numFmtId="1" fontId="3" fillId="0" borderId="1" xfId="0" applyNumberFormat="1" applyFont="1" applyBorder="1" applyAlignment="1">
      <alignment horizontal="center" vertical="center"/>
    </xf>
    <xf numFmtId="0" fontId="3" fillId="0" borderId="0" xfId="0" applyFont="1" applyAlignment="1">
      <alignment horizontal="left" vertical="center" indent="1"/>
    </xf>
    <xf numFmtId="1" fontId="3" fillId="0" borderId="0" xfId="1" applyNumberFormat="1" applyFont="1" applyFill="1" applyBorder="1" applyAlignment="1" applyProtection="1">
      <alignment horizontal="center" vertical="center"/>
    </xf>
    <xf numFmtId="1" fontId="2" fillId="0" borderId="0" xfId="0" applyNumberFormat="1" applyFont="1" applyAlignment="1">
      <alignment horizontal="center" vertical="center"/>
    </xf>
    <xf numFmtId="1" fontId="3" fillId="0" borderId="4" xfId="0" applyNumberFormat="1" applyFont="1" applyBorder="1" applyAlignment="1">
      <alignment horizontal="center" vertical="center"/>
    </xf>
    <xf numFmtId="44" fontId="3" fillId="0" borderId="0" xfId="0" applyNumberFormat="1" applyFont="1" applyAlignment="1">
      <alignment horizontal="center" vertical="center"/>
    </xf>
    <xf numFmtId="44" fontId="3" fillId="0" borderId="5" xfId="1" applyFont="1" applyFill="1" applyBorder="1" applyAlignment="1" applyProtection="1">
      <alignment horizontal="left" vertical="center"/>
    </xf>
    <xf numFmtId="0" fontId="2" fillId="0" borderId="0" xfId="0" applyFont="1"/>
    <xf numFmtId="44" fontId="3" fillId="0" borderId="1" xfId="1" applyFont="1" applyFill="1" applyBorder="1" applyAlignment="1" applyProtection="1">
      <alignment horizontal="left"/>
    </xf>
    <xf numFmtId="165" fontId="3" fillId="0" borderId="1" xfId="1" applyNumberFormat="1" applyFont="1" applyFill="1" applyBorder="1" applyAlignment="1" applyProtection="1">
      <alignment horizontal="center"/>
      <protection locked="0"/>
    </xf>
    <xf numFmtId="0" fontId="3" fillId="0" borderId="0" xfId="0" applyFont="1" applyAlignment="1">
      <alignment horizontal="center"/>
    </xf>
    <xf numFmtId="0" fontId="9" fillId="0" borderId="0" xfId="0" applyFont="1" applyAlignment="1">
      <alignment vertical="center"/>
    </xf>
    <xf numFmtId="0" fontId="9" fillId="0" borderId="0" xfId="0" applyFont="1" applyAlignment="1">
      <alignment horizontal="center" vertical="center"/>
    </xf>
    <xf numFmtId="44" fontId="9" fillId="0" borderId="0" xfId="1" applyFont="1" applyFill="1" applyBorder="1" applyAlignment="1" applyProtection="1">
      <alignment vertical="center"/>
    </xf>
    <xf numFmtId="44" fontId="9" fillId="0" borderId="0" xfId="0" applyNumberFormat="1" applyFont="1" applyAlignment="1">
      <alignment horizontal="center" vertical="center"/>
    </xf>
    <xf numFmtId="44" fontId="9" fillId="0" borderId="0" xfId="1" applyFont="1" applyFill="1" applyBorder="1" applyAlignment="1" applyProtection="1">
      <alignment horizontal="left" vertical="center"/>
    </xf>
    <xf numFmtId="44" fontId="9" fillId="0" borderId="0" xfId="1" applyFont="1" applyFill="1" applyBorder="1" applyAlignment="1" applyProtection="1">
      <alignment horizontal="center" vertical="center"/>
    </xf>
    <xf numFmtId="164" fontId="2" fillId="2" borderId="1" xfId="1" applyNumberFormat="1" applyFont="1" applyFill="1" applyBorder="1" applyAlignment="1" applyProtection="1">
      <alignment horizontal="center" vertical="center"/>
    </xf>
    <xf numFmtId="44" fontId="3" fillId="2" borderId="6" xfId="1" applyFont="1" applyFill="1" applyBorder="1" applyAlignment="1" applyProtection="1">
      <alignment horizontal="center" vertical="center"/>
    </xf>
    <xf numFmtId="0" fontId="3" fillId="2" borderId="6" xfId="0" applyFont="1" applyFill="1" applyBorder="1" applyAlignment="1">
      <alignment horizontal="center" vertical="center"/>
    </xf>
    <xf numFmtId="44" fontId="3" fillId="2" borderId="6" xfId="1" applyFont="1" applyFill="1" applyBorder="1" applyAlignment="1" applyProtection="1">
      <alignment vertical="center"/>
    </xf>
    <xf numFmtId="44" fontId="3" fillId="2" borderId="1" xfId="1" applyFont="1" applyFill="1" applyBorder="1" applyAlignment="1" applyProtection="1">
      <alignment horizontal="center" vertical="center"/>
    </xf>
    <xf numFmtId="0" fontId="3" fillId="2" borderId="1" xfId="0" applyFont="1" applyFill="1" applyBorder="1" applyAlignment="1">
      <alignment horizontal="center" vertical="center"/>
    </xf>
    <xf numFmtId="44" fontId="3" fillId="2" borderId="1" xfId="1" applyFont="1" applyFill="1" applyBorder="1" applyAlignment="1" applyProtection="1">
      <alignment vertical="center"/>
    </xf>
    <xf numFmtId="44" fontId="3" fillId="2" borderId="7" xfId="1" applyFont="1" applyFill="1" applyBorder="1" applyAlignment="1" applyProtection="1">
      <alignment vertical="center"/>
    </xf>
    <xf numFmtId="44" fontId="3" fillId="2" borderId="6" xfId="1" applyFont="1" applyFill="1" applyBorder="1" applyAlignment="1" applyProtection="1">
      <alignment horizontal="left" vertical="center"/>
    </xf>
    <xf numFmtId="44" fontId="3" fillId="2" borderId="8" xfId="1" applyFont="1" applyFill="1" applyBorder="1" applyAlignment="1" applyProtection="1">
      <alignment vertical="center"/>
    </xf>
    <xf numFmtId="42" fontId="4" fillId="2" borderId="0" xfId="1" applyNumberFormat="1" applyFont="1" applyFill="1" applyBorder="1" applyAlignment="1" applyProtection="1"/>
    <xf numFmtId="44" fontId="3" fillId="2" borderId="0" xfId="1" applyFont="1" applyFill="1" applyBorder="1" applyAlignment="1" applyProtection="1"/>
    <xf numFmtId="9" fontId="3" fillId="2" borderId="1" xfId="0" applyNumberFormat="1" applyFont="1" applyFill="1" applyBorder="1" applyAlignment="1">
      <alignment horizontal="right"/>
    </xf>
    <xf numFmtId="9" fontId="3" fillId="2" borderId="0" xfId="0" applyNumberFormat="1" applyFont="1" applyFill="1" applyAlignment="1">
      <alignment horizontal="center"/>
    </xf>
    <xf numFmtId="0" fontId="2" fillId="2" borderId="0" xfId="0" applyFont="1" applyFill="1" applyAlignment="1">
      <alignment horizontal="right"/>
    </xf>
    <xf numFmtId="0" fontId="8" fillId="2" borderId="0" xfId="0" applyFont="1" applyFill="1" applyAlignment="1">
      <alignment horizontal="right" vertical="center"/>
    </xf>
    <xf numFmtId="0" fontId="9" fillId="2" borderId="0" xfId="0" quotePrefix="1" applyFont="1" applyFill="1" applyAlignment="1">
      <alignment vertical="center"/>
    </xf>
    <xf numFmtId="42" fontId="3" fillId="2" borderId="1" xfId="1" applyNumberFormat="1" applyFont="1" applyFill="1" applyBorder="1" applyAlignment="1" applyProtection="1">
      <alignment vertical="center"/>
    </xf>
    <xf numFmtId="0" fontId="9" fillId="2" borderId="1" xfId="0" applyFont="1" applyFill="1" applyBorder="1" applyAlignment="1">
      <alignment horizontal="center" vertical="center"/>
    </xf>
    <xf numFmtId="42" fontId="3" fillId="2" borderId="5" xfId="1" applyNumberFormat="1" applyFont="1" applyFill="1" applyBorder="1" applyAlignment="1" applyProtection="1">
      <alignment vertical="center"/>
    </xf>
    <xf numFmtId="0" fontId="0" fillId="0" borderId="0" xfId="0" applyAlignment="1">
      <alignment vertical="center"/>
    </xf>
    <xf numFmtId="0" fontId="0" fillId="0" borderId="0" xfId="0" applyAlignment="1">
      <alignment horizontal="left" vertical="center" indent="1"/>
    </xf>
    <xf numFmtId="44" fontId="0" fillId="0" borderId="0" xfId="1" applyFont="1" applyFill="1" applyAlignment="1">
      <alignment horizontal="right"/>
    </xf>
    <xf numFmtId="0" fontId="10" fillId="0" borderId="0" xfId="0" applyFont="1" applyAlignment="1">
      <alignment horizontal="left" vertical="center" indent="1"/>
    </xf>
    <xf numFmtId="0" fontId="1" fillId="0" borderId="0" xfId="0" applyFont="1" applyAlignment="1">
      <alignment vertical="center"/>
    </xf>
    <xf numFmtId="44" fontId="1" fillId="0" borderId="0" xfId="1" applyFont="1" applyFill="1" applyAlignment="1">
      <alignment horizontal="right"/>
    </xf>
    <xf numFmtId="0" fontId="6" fillId="2" borderId="0" xfId="0" applyFont="1" applyFill="1" applyAlignment="1">
      <alignment horizontal="center"/>
    </xf>
    <xf numFmtId="0" fontId="3" fillId="2" borderId="0" xfId="0" applyFont="1" applyFill="1" applyAlignment="1">
      <alignment horizontal="center"/>
    </xf>
    <xf numFmtId="0" fontId="7" fillId="0" borderId="0" xfId="0" applyFont="1" applyAlignment="1">
      <alignment horizontal="center" vertical="center"/>
    </xf>
    <xf numFmtId="0" fontId="3" fillId="0" borderId="6" xfId="0" applyFont="1" applyBorder="1" applyAlignment="1" applyProtection="1">
      <alignment horizontal="left" vertical="center"/>
      <protection locked="0"/>
    </xf>
    <xf numFmtId="0" fontId="3" fillId="0" borderId="1" xfId="0" applyFont="1" applyBorder="1" applyAlignment="1" applyProtection="1">
      <alignment horizontal="left" vertical="center"/>
      <protection locked="0"/>
    </xf>
    <xf numFmtId="0" fontId="3" fillId="0" borderId="3" xfId="0" applyFont="1" applyBorder="1" applyAlignment="1">
      <alignment horizontal="center"/>
    </xf>
    <xf numFmtId="0" fontId="3" fillId="0" borderId="0" xfId="0" applyFont="1" applyAlignment="1">
      <alignment horizontal="center" vertical="center"/>
    </xf>
    <xf numFmtId="0" fontId="3" fillId="0" borderId="2" xfId="0" applyFont="1" applyBorder="1" applyAlignment="1">
      <alignment horizontal="center" vertical="center"/>
    </xf>
    <xf numFmtId="44" fontId="9" fillId="0" borderId="9" xfId="1" applyFont="1" applyFill="1" applyBorder="1" applyAlignment="1" applyProtection="1">
      <alignment horizontal="center" vertical="center" wrapText="1"/>
    </xf>
    <xf numFmtId="44" fontId="9" fillId="0" borderId="0" xfId="1" applyFont="1" applyFill="1" applyBorder="1" applyAlignment="1" applyProtection="1">
      <alignment horizontal="center" vertical="center" wrapText="1"/>
    </xf>
    <xf numFmtId="0" fontId="3" fillId="0" borderId="0" xfId="0" applyFont="1" applyAlignment="1">
      <alignment horizontal="left" vertical="top" wrapText="1"/>
    </xf>
    <xf numFmtId="0" fontId="9" fillId="2" borderId="0" xfId="0" quotePrefix="1" applyFont="1" applyFill="1" applyAlignment="1">
      <alignment horizontal="center" vertical="center"/>
    </xf>
    <xf numFmtId="0" fontId="3" fillId="0" borderId="1" xfId="0" applyFont="1" applyBorder="1" applyAlignment="1">
      <alignment horizontal="left" vertical="center"/>
    </xf>
    <xf numFmtId="0" fontId="3" fillId="0" borderId="6" xfId="0" applyFont="1" applyBorder="1" applyAlignment="1">
      <alignment horizontal="left" vertical="center"/>
    </xf>
  </cellXfs>
  <cellStyles count="2">
    <cellStyle name="Currency" xfId="1" builtinId="4"/>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78"/>
  <sheetViews>
    <sheetView showGridLines="0" tabSelected="1" zoomScaleNormal="100" workbookViewId="0">
      <selection activeCell="H18" sqref="H18"/>
    </sheetView>
  </sheetViews>
  <sheetFormatPr defaultColWidth="11.453125" defaultRowHeight="12.5" x14ac:dyDescent="0.25"/>
  <cols>
    <col min="1" max="1" width="15.7265625" style="3" customWidth="1"/>
    <col min="2" max="2" width="2.7265625" style="3" customWidth="1"/>
    <col min="3" max="3" width="10.7265625" style="3" customWidth="1"/>
    <col min="4" max="4" width="2.7265625" style="3" customWidth="1"/>
    <col min="5" max="5" width="12.453125" style="4" customWidth="1"/>
    <col min="6" max="6" width="2.7265625" style="2" customWidth="1"/>
    <col min="7" max="7" width="26.453125" style="2" customWidth="1"/>
    <col min="8" max="8" width="13" style="2" customWidth="1"/>
    <col min="9" max="9" width="15.81640625" style="2" customWidth="1"/>
    <col min="10" max="10" width="4.1796875" style="2" customWidth="1"/>
    <col min="11" max="11" width="11.26953125" style="3" customWidth="1"/>
    <col min="12" max="12" width="2.7265625" style="3" customWidth="1"/>
    <col min="13" max="13" width="12.26953125" style="3" customWidth="1"/>
    <col min="14" max="14" width="2.7265625" style="3" customWidth="1"/>
    <col min="15" max="15" width="11.26953125" style="4" customWidth="1"/>
    <col min="16" max="16" width="0.81640625" style="2" customWidth="1"/>
    <col min="17" max="16384" width="11.453125" style="2"/>
  </cols>
  <sheetData>
    <row r="1" spans="1:15" ht="18.5" thickBot="1" x14ac:dyDescent="0.4">
      <c r="A1" s="91" t="s">
        <v>57</v>
      </c>
      <c r="B1" s="92"/>
      <c r="C1" s="92"/>
      <c r="D1" s="92"/>
      <c r="E1" s="92"/>
      <c r="G1" s="93" t="s">
        <v>56</v>
      </c>
      <c r="H1" s="93"/>
      <c r="I1" s="93"/>
    </row>
    <row r="2" spans="1:15" s="5" customFormat="1" ht="18" customHeight="1" thickTop="1" x14ac:dyDescent="0.3">
      <c r="A2" s="20"/>
      <c r="B2" s="20"/>
      <c r="C2" s="20" t="s">
        <v>44</v>
      </c>
      <c r="D2" s="20"/>
      <c r="E2" s="65">
        <v>39644</v>
      </c>
      <c r="G2" s="24" t="s">
        <v>16</v>
      </c>
      <c r="H2" s="96"/>
      <c r="I2" s="96"/>
      <c r="K2" s="23"/>
      <c r="L2" s="23"/>
      <c r="M2" s="23" t="s">
        <v>44</v>
      </c>
      <c r="N2" s="23"/>
      <c r="O2" s="25"/>
    </row>
    <row r="3" spans="1:15" s="1" customFormat="1" ht="15" customHeight="1" x14ac:dyDescent="0.25">
      <c r="A3" s="20"/>
      <c r="B3" s="20"/>
      <c r="C3" s="14"/>
      <c r="D3" s="14"/>
      <c r="E3" s="14"/>
      <c r="F3" s="26"/>
      <c r="H3" s="97"/>
      <c r="I3" s="97"/>
      <c r="J3" s="26"/>
      <c r="K3" s="23"/>
      <c r="L3" s="23"/>
      <c r="M3" s="8"/>
    </row>
    <row r="4" spans="1:15" s="1" customFormat="1" ht="15" customHeight="1" x14ac:dyDescent="0.25">
      <c r="A4" s="20"/>
      <c r="B4" s="20"/>
      <c r="C4" s="20" t="s">
        <v>58</v>
      </c>
      <c r="D4" s="20"/>
      <c r="E4" s="11">
        <v>1234</v>
      </c>
      <c r="G4" s="1" t="s">
        <v>18</v>
      </c>
      <c r="H4" s="95"/>
      <c r="I4" s="95"/>
      <c r="K4" s="23"/>
      <c r="L4" s="23"/>
      <c r="M4" s="23" t="s">
        <v>55</v>
      </c>
      <c r="N4" s="23"/>
      <c r="O4" s="28"/>
    </row>
    <row r="5" spans="1:15" s="1" customFormat="1" ht="15" customHeight="1" x14ac:dyDescent="0.25">
      <c r="A5" s="20"/>
      <c r="B5" s="20"/>
      <c r="C5" s="14"/>
      <c r="D5" s="14"/>
      <c r="E5" s="14"/>
      <c r="F5" s="26"/>
      <c r="G5" s="1" t="s">
        <v>34</v>
      </c>
      <c r="H5" s="95"/>
      <c r="I5" s="95"/>
      <c r="J5" s="26"/>
      <c r="K5" s="23"/>
      <c r="L5" s="23"/>
      <c r="M5" s="29"/>
    </row>
    <row r="6" spans="1:15" s="1" customFormat="1" ht="15" customHeight="1" x14ac:dyDescent="0.25">
      <c r="A6" s="10"/>
      <c r="B6" s="10"/>
      <c r="C6" s="20" t="s">
        <v>0</v>
      </c>
      <c r="D6" s="20"/>
      <c r="E6" s="11" t="s">
        <v>91</v>
      </c>
      <c r="F6" s="26"/>
      <c r="G6" s="85" t="s">
        <v>53</v>
      </c>
      <c r="H6" s="95"/>
      <c r="I6" s="95"/>
      <c r="J6" s="26"/>
      <c r="K6" s="26"/>
      <c r="L6" s="26"/>
      <c r="M6" s="23" t="s">
        <v>0</v>
      </c>
      <c r="N6" s="23"/>
      <c r="O6" s="28"/>
    </row>
    <row r="7" spans="1:15" s="1" customFormat="1" ht="15" customHeight="1" x14ac:dyDescent="0.25">
      <c r="A7" s="22"/>
      <c r="B7" s="22"/>
      <c r="C7" s="14"/>
      <c r="D7" s="14"/>
      <c r="E7" s="14"/>
      <c r="G7" s="1" t="s">
        <v>8</v>
      </c>
      <c r="H7" s="95"/>
      <c r="I7" s="95"/>
      <c r="K7" s="8"/>
      <c r="L7" s="8"/>
      <c r="M7" s="29"/>
    </row>
    <row r="8" spans="1:15" s="1" customFormat="1" ht="15" customHeight="1" x14ac:dyDescent="0.25">
      <c r="A8" s="22"/>
      <c r="B8" s="22"/>
      <c r="C8" s="20" t="s">
        <v>45</v>
      </c>
      <c r="D8" s="20"/>
      <c r="E8" s="11">
        <v>50</v>
      </c>
      <c r="G8" s="85" t="s">
        <v>54</v>
      </c>
      <c r="H8" s="95"/>
      <c r="I8" s="95"/>
      <c r="K8" s="8"/>
      <c r="L8" s="8"/>
      <c r="M8" s="23" t="s">
        <v>45</v>
      </c>
      <c r="N8" s="23"/>
      <c r="O8" s="28"/>
    </row>
    <row r="9" spans="1:15" s="1" customFormat="1" ht="15" customHeight="1" x14ac:dyDescent="0.25">
      <c r="A9" s="22"/>
      <c r="B9" s="22"/>
      <c r="C9" s="20" t="s">
        <v>46</v>
      </c>
      <c r="D9" s="20"/>
      <c r="E9" s="11">
        <v>10</v>
      </c>
      <c r="H9" s="30"/>
      <c r="I9" s="30"/>
      <c r="K9" s="8"/>
      <c r="L9" s="8"/>
      <c r="M9" s="23" t="s">
        <v>46</v>
      </c>
      <c r="N9" s="23"/>
      <c r="O9" s="28"/>
    </row>
    <row r="10" spans="1:15" s="1" customFormat="1" ht="12" customHeight="1" thickBot="1" x14ac:dyDescent="0.3">
      <c r="A10" s="17"/>
      <c r="B10" s="17"/>
      <c r="C10" s="21"/>
      <c r="D10" s="21"/>
      <c r="E10" s="19"/>
      <c r="F10" s="34"/>
      <c r="G10" s="35"/>
      <c r="H10" s="98"/>
      <c r="I10" s="98"/>
      <c r="J10" s="34"/>
      <c r="K10" s="31"/>
      <c r="L10" s="31"/>
      <c r="M10" s="32"/>
      <c r="N10" s="32"/>
      <c r="O10" s="33"/>
    </row>
    <row r="11" spans="1:15" s="1" customFormat="1" ht="18.5" thickTop="1" x14ac:dyDescent="0.25">
      <c r="A11" s="11"/>
      <c r="B11" s="11"/>
      <c r="C11" s="12" t="s">
        <v>28</v>
      </c>
      <c r="D11" s="11"/>
      <c r="E11" s="13"/>
      <c r="F11" s="26"/>
      <c r="G11" s="93"/>
      <c r="H11" s="93"/>
      <c r="I11" s="93"/>
      <c r="J11" s="26"/>
      <c r="K11" s="27"/>
      <c r="L11" s="27"/>
      <c r="M11" s="36" t="s">
        <v>7</v>
      </c>
      <c r="N11" s="27"/>
      <c r="O11" s="37"/>
    </row>
    <row r="12" spans="1:15" s="1" customFormat="1" ht="18" x14ac:dyDescent="0.25">
      <c r="A12" s="10" t="s">
        <v>13</v>
      </c>
      <c r="B12" s="10"/>
      <c r="C12" s="10" t="s">
        <v>2</v>
      </c>
      <c r="D12" s="10"/>
      <c r="E12" s="15" t="s">
        <v>3</v>
      </c>
      <c r="G12" s="93"/>
      <c r="H12" s="93"/>
      <c r="I12" s="93"/>
      <c r="K12" s="26" t="s">
        <v>13</v>
      </c>
      <c r="L12" s="26"/>
      <c r="M12" s="26" t="s">
        <v>2</v>
      </c>
      <c r="N12" s="26"/>
      <c r="O12" s="38" t="s">
        <v>3</v>
      </c>
    </row>
    <row r="13" spans="1:15" s="1" customFormat="1" ht="9.75" customHeight="1" x14ac:dyDescent="0.25">
      <c r="A13" s="10" t="s">
        <v>1</v>
      </c>
      <c r="B13" s="10"/>
      <c r="C13" s="10" t="s">
        <v>10</v>
      </c>
      <c r="D13" s="10"/>
      <c r="E13" s="15" t="s">
        <v>4</v>
      </c>
      <c r="K13" s="26" t="s">
        <v>1</v>
      </c>
      <c r="L13" s="26"/>
      <c r="M13" s="26" t="s">
        <v>38</v>
      </c>
      <c r="N13" s="26"/>
      <c r="O13" s="38" t="s">
        <v>4</v>
      </c>
    </row>
    <row r="14" spans="1:15" s="1" customFormat="1" ht="18" customHeight="1" x14ac:dyDescent="0.25">
      <c r="A14" s="11" t="s">
        <v>6</v>
      </c>
      <c r="B14" s="10"/>
      <c r="C14" s="11" t="s">
        <v>11</v>
      </c>
      <c r="D14" s="10"/>
      <c r="E14" s="13" t="s">
        <v>5</v>
      </c>
      <c r="G14" s="39" t="s">
        <v>14</v>
      </c>
      <c r="K14" s="27" t="s">
        <v>37</v>
      </c>
      <c r="L14" s="26"/>
      <c r="M14" s="27" t="s">
        <v>11</v>
      </c>
      <c r="N14" s="26"/>
      <c r="O14" s="37" t="s">
        <v>5</v>
      </c>
    </row>
    <row r="15" spans="1:15" s="1" customFormat="1" ht="15" customHeight="1" x14ac:dyDescent="0.25">
      <c r="A15" s="66">
        <v>97</v>
      </c>
      <c r="B15" s="10"/>
      <c r="C15" s="67">
        <v>50</v>
      </c>
      <c r="D15" s="10"/>
      <c r="E15" s="68">
        <f>+A15*C15</f>
        <v>4850</v>
      </c>
      <c r="G15" s="85" t="s">
        <v>59</v>
      </c>
      <c r="H15" s="85" t="s">
        <v>97</v>
      </c>
      <c r="K15" s="40">
        <v>97</v>
      </c>
      <c r="L15" s="26"/>
      <c r="M15" s="41" t="str">
        <f>IF(Cubs+Adults&gt;0,Cubs+Adults,"")</f>
        <v/>
      </c>
      <c r="N15" s="26"/>
      <c r="O15" s="40" t="str">
        <f>IF(M15="","",K15*M15)</f>
        <v/>
      </c>
    </row>
    <row r="16" spans="1:15" s="1" customFormat="1" ht="15" customHeight="1" x14ac:dyDescent="0.25">
      <c r="A16" s="66">
        <v>77</v>
      </c>
      <c r="B16" s="10"/>
      <c r="C16" s="67">
        <v>10</v>
      </c>
      <c r="D16" s="10"/>
      <c r="E16" s="68">
        <f>+A16*C16</f>
        <v>770</v>
      </c>
      <c r="G16" s="85" t="s">
        <v>59</v>
      </c>
      <c r="H16" s="85" t="s">
        <v>98</v>
      </c>
      <c r="K16" s="40">
        <v>77</v>
      </c>
      <c r="L16" s="26"/>
      <c r="M16" s="41" t="str">
        <f>IF(Cubs+Adults&gt;0,Cubs+Adults,"")</f>
        <v/>
      </c>
      <c r="N16" s="26"/>
      <c r="O16" s="40" t="str">
        <f>IF(M16="","",K16*M16)</f>
        <v/>
      </c>
    </row>
    <row r="17" spans="1:15" s="1" customFormat="1" ht="12" customHeight="1" x14ac:dyDescent="0.25">
      <c r="A17" s="69">
        <v>100</v>
      </c>
      <c r="B17" s="16"/>
      <c r="C17" s="70">
        <v>1</v>
      </c>
      <c r="D17" s="22"/>
      <c r="E17" s="71">
        <f>+A17*C17</f>
        <v>100</v>
      </c>
      <c r="G17" s="1" t="s">
        <v>76</v>
      </c>
      <c r="H17" s="89" t="s">
        <v>95</v>
      </c>
      <c r="K17" s="43"/>
      <c r="L17" s="7"/>
      <c r="M17" s="42"/>
      <c r="N17" s="8"/>
      <c r="O17" s="40">
        <v>100</v>
      </c>
    </row>
    <row r="18" spans="1:15" s="1" customFormat="1" ht="15" customHeight="1" x14ac:dyDescent="0.25">
      <c r="A18" s="66">
        <v>0</v>
      </c>
      <c r="B18" s="10"/>
      <c r="C18" s="67">
        <v>60</v>
      </c>
      <c r="D18" s="10"/>
      <c r="E18" s="68">
        <f>+A18*C18</f>
        <v>0</v>
      </c>
      <c r="G18" s="85" t="s">
        <v>89</v>
      </c>
      <c r="H18" s="85" t="s">
        <v>90</v>
      </c>
      <c r="K18" s="40">
        <v>0</v>
      </c>
      <c r="L18" s="26"/>
      <c r="M18" s="41" t="str">
        <f>IF(Cubs+Adults&gt;0,Cubs+Adults,"")</f>
        <v/>
      </c>
      <c r="N18" s="26"/>
      <c r="O18" s="40" t="str">
        <f>IF(M18="","",K18*M18)</f>
        <v/>
      </c>
    </row>
    <row r="19" spans="1:15" s="1" customFormat="1" ht="12" customHeight="1" x14ac:dyDescent="0.25">
      <c r="A19" s="69">
        <v>15</v>
      </c>
      <c r="B19" s="16"/>
      <c r="C19" s="70">
        <v>50</v>
      </c>
      <c r="D19" s="22"/>
      <c r="E19" s="71">
        <f>+A19*C19</f>
        <v>750</v>
      </c>
      <c r="G19" s="44" t="s">
        <v>94</v>
      </c>
      <c r="H19" s="89" t="s">
        <v>96</v>
      </c>
      <c r="K19" s="40">
        <v>15</v>
      </c>
      <c r="L19" s="7"/>
      <c r="M19" s="45" t="str">
        <f>IF(Cubs&gt;0,Cubs,"")</f>
        <v/>
      </c>
      <c r="N19" s="8"/>
      <c r="O19" s="40" t="str">
        <f>IF(M19="","",K19*M19)</f>
        <v/>
      </c>
    </row>
    <row r="20" spans="1:15" s="1" customFormat="1" ht="12" customHeight="1" x14ac:dyDescent="0.25">
      <c r="A20" s="16"/>
      <c r="B20" s="16"/>
      <c r="C20" s="22"/>
      <c r="D20" s="22"/>
      <c r="E20" s="18"/>
      <c r="K20" s="7"/>
      <c r="L20" s="7"/>
      <c r="M20" s="42"/>
      <c r="N20" s="8"/>
      <c r="O20" s="9"/>
    </row>
    <row r="21" spans="1:15" s="1" customFormat="1" ht="12" customHeight="1" x14ac:dyDescent="0.25">
      <c r="A21" s="69">
        <v>0</v>
      </c>
      <c r="B21" s="16"/>
      <c r="C21" s="70">
        <v>60</v>
      </c>
      <c r="D21" s="22"/>
      <c r="E21" s="71">
        <f>+A21*C21</f>
        <v>0</v>
      </c>
      <c r="G21" s="85" t="s">
        <v>60</v>
      </c>
      <c r="H21" s="89" t="s">
        <v>92</v>
      </c>
      <c r="K21" s="46">
        <v>0</v>
      </c>
      <c r="L21" s="7"/>
      <c r="M21" s="41" t="str">
        <f>IF(Cubs+Adults&gt;0,Cubs+Adults,"")</f>
        <v/>
      </c>
      <c r="N21" s="8"/>
      <c r="O21" s="40" t="str">
        <f>IF(M21="","",K21*M21)</f>
        <v/>
      </c>
    </row>
    <row r="22" spans="1:15" s="1" customFormat="1" ht="12" customHeight="1" x14ac:dyDescent="0.25">
      <c r="A22" s="16"/>
      <c r="B22" s="16"/>
      <c r="C22" s="22"/>
      <c r="D22" s="22"/>
      <c r="E22" s="18"/>
      <c r="K22" s="7"/>
      <c r="L22" s="7"/>
      <c r="M22" s="42"/>
      <c r="N22" s="8"/>
      <c r="O22" s="9"/>
    </row>
    <row r="23" spans="1:15" s="1" customFormat="1" ht="12" customHeight="1" x14ac:dyDescent="0.25">
      <c r="A23" s="16"/>
      <c r="B23" s="16"/>
      <c r="C23" s="22"/>
      <c r="D23" s="22"/>
      <c r="E23" s="18"/>
      <c r="G23" s="1" t="s">
        <v>29</v>
      </c>
      <c r="H23" s="1" t="s">
        <v>77</v>
      </c>
      <c r="K23" s="7"/>
      <c r="L23" s="7"/>
      <c r="M23" s="42"/>
      <c r="N23" s="8"/>
      <c r="O23" s="9"/>
    </row>
    <row r="24" spans="1:15" s="1" customFormat="1" ht="12" customHeight="1" x14ac:dyDescent="0.25">
      <c r="A24" s="16"/>
      <c r="B24" s="16"/>
      <c r="C24" s="22"/>
      <c r="D24" s="22"/>
      <c r="E24" s="18"/>
      <c r="H24" s="1" t="s">
        <v>78</v>
      </c>
      <c r="K24" s="47"/>
      <c r="M24" s="42"/>
      <c r="O24" s="47"/>
    </row>
    <row r="25" spans="1:15" s="1" customFormat="1" ht="12" customHeight="1" x14ac:dyDescent="0.25">
      <c r="A25" s="69">
        <v>17</v>
      </c>
      <c r="B25" s="16"/>
      <c r="C25" s="70">
        <v>50</v>
      </c>
      <c r="D25" s="22"/>
      <c r="E25" s="71">
        <f>+A25*C25</f>
        <v>850</v>
      </c>
      <c r="G25" s="44" t="s">
        <v>79</v>
      </c>
      <c r="K25" s="46"/>
      <c r="L25" s="7"/>
      <c r="M25" s="48" t="str">
        <f>IF(Cubs&gt;0,Cubs,"")</f>
        <v/>
      </c>
      <c r="N25" s="8"/>
      <c r="O25" s="40" t="str">
        <f>IF(K25="","",K25*M25)</f>
        <v/>
      </c>
    </row>
    <row r="26" spans="1:15" s="1" customFormat="1" ht="12" customHeight="1" x14ac:dyDescent="0.25">
      <c r="A26" s="16"/>
      <c r="B26" s="16"/>
      <c r="C26" s="22"/>
      <c r="D26" s="22"/>
      <c r="E26" s="18"/>
      <c r="G26" s="1" t="s">
        <v>80</v>
      </c>
      <c r="K26" s="43"/>
      <c r="L26" s="7"/>
      <c r="M26" s="42"/>
      <c r="N26" s="8"/>
      <c r="O26" s="43"/>
    </row>
    <row r="27" spans="1:15" s="1" customFormat="1" ht="12" customHeight="1" x14ac:dyDescent="0.25">
      <c r="A27" s="69">
        <v>48</v>
      </c>
      <c r="B27" s="16"/>
      <c r="C27" s="70">
        <v>50</v>
      </c>
      <c r="D27" s="22"/>
      <c r="E27" s="71">
        <f>+A27*C27</f>
        <v>2400</v>
      </c>
      <c r="G27" s="88" t="s">
        <v>81</v>
      </c>
      <c r="H27" s="85"/>
      <c r="K27" s="46"/>
      <c r="L27" s="7"/>
      <c r="M27" s="48" t="str">
        <f>IF(Cubs&gt;0,Cubs,"")</f>
        <v/>
      </c>
      <c r="N27" s="8"/>
      <c r="O27" s="40" t="str">
        <f>IF(K27="","",K27*M27)</f>
        <v/>
      </c>
    </row>
    <row r="28" spans="1:15" s="1" customFormat="1" ht="12" customHeight="1" x14ac:dyDescent="0.25">
      <c r="A28" s="16"/>
      <c r="B28" s="16"/>
      <c r="C28" s="22"/>
      <c r="D28" s="22"/>
      <c r="E28" s="18"/>
      <c r="K28" s="7"/>
      <c r="L28" s="7"/>
      <c r="M28" s="42"/>
      <c r="N28" s="8"/>
      <c r="O28" s="9"/>
    </row>
    <row r="29" spans="1:15" s="1" customFormat="1" ht="12" customHeight="1" x14ac:dyDescent="0.25">
      <c r="A29" s="69">
        <v>10</v>
      </c>
      <c r="B29" s="16"/>
      <c r="C29" s="70">
        <v>6</v>
      </c>
      <c r="D29" s="22"/>
      <c r="E29" s="71">
        <f>+A29*C29</f>
        <v>60</v>
      </c>
      <c r="G29" s="86" t="s">
        <v>61</v>
      </c>
      <c r="H29" s="85" t="s">
        <v>49</v>
      </c>
      <c r="K29" s="46"/>
      <c r="L29" s="7"/>
      <c r="M29" s="48" t="str">
        <f>IF(Adults&gt;0,Adults,"")</f>
        <v/>
      </c>
      <c r="N29" s="8"/>
      <c r="O29" s="40" t="str">
        <f>IF(K29="","",K29*M29)</f>
        <v/>
      </c>
    </row>
    <row r="30" spans="1:15" s="1" customFormat="1" ht="12" customHeight="1" x14ac:dyDescent="0.25">
      <c r="A30" s="16"/>
      <c r="B30" s="16"/>
      <c r="C30" s="22"/>
      <c r="D30" s="22"/>
      <c r="E30" s="18"/>
      <c r="K30" s="43"/>
      <c r="L30" s="7"/>
      <c r="M30" s="42"/>
      <c r="N30" s="8"/>
      <c r="O30" s="43"/>
    </row>
    <row r="31" spans="1:15" s="1" customFormat="1" ht="15" customHeight="1" x14ac:dyDescent="0.25">
      <c r="A31" s="69">
        <v>10</v>
      </c>
      <c r="B31" s="16"/>
      <c r="C31" s="70">
        <v>50</v>
      </c>
      <c r="D31" s="22"/>
      <c r="E31" s="71">
        <f>+A31*C31</f>
        <v>500</v>
      </c>
      <c r="G31" s="85" t="s">
        <v>62</v>
      </c>
      <c r="H31" s="103" t="s">
        <v>39</v>
      </c>
      <c r="I31" s="103"/>
      <c r="K31" s="46"/>
      <c r="L31" s="7"/>
      <c r="M31" s="48" t="str">
        <f>IF(Cubs&gt;0,Cubs,"")</f>
        <v/>
      </c>
      <c r="N31" s="8"/>
      <c r="O31" s="40" t="str">
        <f>IF(M31="","",K31*M31)</f>
        <v/>
      </c>
    </row>
    <row r="32" spans="1:15" s="1" customFormat="1" ht="15" customHeight="1" x14ac:dyDescent="0.25">
      <c r="A32" s="69">
        <v>8</v>
      </c>
      <c r="B32" s="16"/>
      <c r="C32" s="70">
        <v>50</v>
      </c>
      <c r="D32" s="22"/>
      <c r="E32" s="71">
        <f>+A32*C32</f>
        <v>400</v>
      </c>
      <c r="H32" s="104" t="s">
        <v>40</v>
      </c>
      <c r="I32" s="104"/>
      <c r="K32" s="46"/>
      <c r="L32" s="7"/>
      <c r="M32" s="48" t="str">
        <f>IF(Cubs&gt;0,Cubs,"")</f>
        <v/>
      </c>
      <c r="N32" s="8"/>
      <c r="O32" s="40" t="str">
        <f>IF(M32="","",K32*M32)</f>
        <v/>
      </c>
    </row>
    <row r="33" spans="1:15" s="1" customFormat="1" ht="15" customHeight="1" x14ac:dyDescent="0.25">
      <c r="A33" s="69">
        <v>6</v>
      </c>
      <c r="B33" s="16"/>
      <c r="C33" s="70">
        <v>10</v>
      </c>
      <c r="D33" s="22"/>
      <c r="E33" s="71">
        <f>+A33*C33</f>
        <v>60</v>
      </c>
      <c r="H33" s="104" t="s">
        <v>82</v>
      </c>
      <c r="I33" s="104"/>
      <c r="K33" s="46"/>
      <c r="L33" s="7"/>
      <c r="M33" s="45"/>
      <c r="N33" s="8"/>
      <c r="O33" s="40" t="str">
        <f>IF(K33*M33&gt;0,K33*M33,"")</f>
        <v/>
      </c>
    </row>
    <row r="34" spans="1:15" s="1" customFormat="1" ht="15" customHeight="1" x14ac:dyDescent="0.25">
      <c r="A34" s="69">
        <v>5</v>
      </c>
      <c r="B34" s="16"/>
      <c r="C34" s="70">
        <v>50</v>
      </c>
      <c r="D34" s="22"/>
      <c r="E34" s="71">
        <f>+A34*C34</f>
        <v>250</v>
      </c>
      <c r="H34" s="94"/>
      <c r="I34" s="94"/>
      <c r="K34" s="46"/>
      <c r="L34" s="7"/>
      <c r="M34" s="48" t="str">
        <f>IF(Cubs&gt;0,Cubs,"")</f>
        <v/>
      </c>
      <c r="N34" s="8"/>
      <c r="O34" s="40" t="str">
        <f>IF(K34="","",K34*M34)</f>
        <v/>
      </c>
    </row>
    <row r="35" spans="1:15" s="1" customFormat="1" ht="12" customHeight="1" x14ac:dyDescent="0.25">
      <c r="A35" s="16"/>
      <c r="B35" s="16"/>
      <c r="C35" s="22"/>
      <c r="D35" s="22"/>
      <c r="E35" s="18"/>
      <c r="K35" s="43"/>
      <c r="L35" s="7"/>
      <c r="M35" s="42"/>
      <c r="N35" s="8"/>
      <c r="O35" s="43"/>
    </row>
    <row r="36" spans="1:15" s="1" customFormat="1" ht="12" customHeight="1" x14ac:dyDescent="0.25">
      <c r="A36" s="16"/>
      <c r="B36" s="16"/>
      <c r="C36" s="22"/>
      <c r="D36" s="22"/>
      <c r="E36" s="18"/>
      <c r="F36" s="8"/>
      <c r="G36" s="85" t="s">
        <v>63</v>
      </c>
      <c r="H36" s="97" t="s">
        <v>12</v>
      </c>
      <c r="I36" s="97"/>
      <c r="J36" s="8"/>
      <c r="K36" s="7"/>
      <c r="L36" s="7"/>
      <c r="M36" s="42"/>
      <c r="N36" s="8"/>
      <c r="O36" s="9"/>
    </row>
    <row r="37" spans="1:15" s="1" customFormat="1" ht="15" customHeight="1" x14ac:dyDescent="0.25">
      <c r="A37" s="69">
        <v>10</v>
      </c>
      <c r="B37" s="16"/>
      <c r="C37" s="70">
        <v>50</v>
      </c>
      <c r="D37" s="22"/>
      <c r="E37" s="71">
        <f>+A37*C37</f>
        <v>500</v>
      </c>
      <c r="G37" s="49" t="s">
        <v>83</v>
      </c>
      <c r="H37" s="94"/>
      <c r="I37" s="94"/>
      <c r="K37" s="46"/>
      <c r="L37" s="7"/>
      <c r="M37" s="48" t="str">
        <f>IF(Cubs&gt;0,Cubs,"")</f>
        <v/>
      </c>
      <c r="N37" s="8"/>
      <c r="O37" s="40" t="str">
        <f>IF(K37="","",K37*M37)</f>
        <v/>
      </c>
    </row>
    <row r="38" spans="1:15" s="1" customFormat="1" ht="15" customHeight="1" x14ac:dyDescent="0.25">
      <c r="A38" s="69">
        <v>10</v>
      </c>
      <c r="B38" s="16"/>
      <c r="C38" s="70">
        <v>50</v>
      </c>
      <c r="D38" s="22"/>
      <c r="E38" s="71">
        <f>+A38*C38</f>
        <v>500</v>
      </c>
      <c r="G38" s="49" t="s">
        <v>83</v>
      </c>
      <c r="H38" s="94"/>
      <c r="I38" s="94"/>
      <c r="K38" s="46"/>
      <c r="L38" s="7"/>
      <c r="M38" s="48" t="str">
        <f>IF(Cubs&gt;0,Cubs,"")</f>
        <v/>
      </c>
      <c r="N38" s="8"/>
      <c r="O38" s="40" t="str">
        <f>IF(K38="","",K38*M38)</f>
        <v/>
      </c>
    </row>
    <row r="39" spans="1:15" s="1" customFormat="1" ht="15" customHeight="1" x14ac:dyDescent="0.25">
      <c r="A39" s="69">
        <v>10</v>
      </c>
      <c r="B39" s="16"/>
      <c r="C39" s="70">
        <v>50</v>
      </c>
      <c r="D39" s="22"/>
      <c r="E39" s="71">
        <f>+A39*C39</f>
        <v>500</v>
      </c>
      <c r="G39" s="49" t="s">
        <v>83</v>
      </c>
      <c r="H39" s="94"/>
      <c r="I39" s="94"/>
      <c r="K39" s="46"/>
      <c r="L39" s="7"/>
      <c r="M39" s="48" t="str">
        <f>IF(Cubs&gt;0,Cubs,"")</f>
        <v/>
      </c>
      <c r="N39" s="8"/>
      <c r="O39" s="40" t="str">
        <f>IF(K39="","",K39*M39)</f>
        <v/>
      </c>
    </row>
    <row r="40" spans="1:15" s="1" customFormat="1" ht="15" customHeight="1" x14ac:dyDescent="0.25">
      <c r="A40" s="16"/>
      <c r="B40" s="16"/>
      <c r="C40" s="22"/>
      <c r="D40" s="22"/>
      <c r="E40" s="18"/>
      <c r="G40" s="49"/>
      <c r="K40" s="43"/>
      <c r="L40" s="7"/>
      <c r="M40" s="50"/>
      <c r="N40" s="8"/>
      <c r="O40" s="43"/>
    </row>
    <row r="41" spans="1:15" s="1" customFormat="1" ht="15" customHeight="1" x14ac:dyDescent="0.25">
      <c r="A41" s="16"/>
      <c r="B41" s="16"/>
      <c r="C41" s="22"/>
      <c r="D41" s="22"/>
      <c r="E41" s="18"/>
      <c r="G41" s="30" t="s">
        <v>32</v>
      </c>
      <c r="K41" s="43"/>
      <c r="L41" s="7"/>
      <c r="M41" s="50"/>
      <c r="N41" s="8"/>
      <c r="O41" s="43"/>
    </row>
    <row r="42" spans="1:15" s="1" customFormat="1" ht="15" customHeight="1" x14ac:dyDescent="0.25">
      <c r="A42" s="69">
        <v>35</v>
      </c>
      <c r="B42" s="16" t="s">
        <v>21</v>
      </c>
      <c r="C42" s="70">
        <v>40</v>
      </c>
      <c r="D42" s="22" t="s">
        <v>23</v>
      </c>
      <c r="E42" s="18">
        <f>+A42*C42</f>
        <v>1400</v>
      </c>
      <c r="G42" s="86" t="s">
        <v>64</v>
      </c>
      <c r="H42" s="94"/>
      <c r="I42" s="94"/>
      <c r="K42" s="46"/>
      <c r="L42" s="7"/>
      <c r="M42" s="45"/>
      <c r="N42" s="8"/>
      <c r="O42" s="40" t="str">
        <f>IF(K42*M42&gt;0,K42*M42,"")</f>
        <v/>
      </c>
    </row>
    <row r="43" spans="1:15" s="1" customFormat="1" ht="15" customHeight="1" x14ac:dyDescent="0.25">
      <c r="A43" s="69">
        <v>195</v>
      </c>
      <c r="B43" s="16" t="s">
        <v>21</v>
      </c>
      <c r="C43" s="70">
        <v>30</v>
      </c>
      <c r="D43" s="22" t="s">
        <v>23</v>
      </c>
      <c r="E43" s="18">
        <f>+A43*C43</f>
        <v>5850</v>
      </c>
      <c r="G43" s="86" t="s">
        <v>65</v>
      </c>
      <c r="H43" s="94"/>
      <c r="I43" s="94"/>
      <c r="K43" s="46"/>
      <c r="L43" s="7"/>
      <c r="M43" s="45"/>
      <c r="N43" s="8"/>
      <c r="O43" s="40" t="str">
        <f>IF(K43*M43&gt;0,K43*M43,"")</f>
        <v/>
      </c>
    </row>
    <row r="44" spans="1:15" s="1" customFormat="1" ht="15" customHeight="1" x14ac:dyDescent="0.25">
      <c r="A44" s="69">
        <v>195</v>
      </c>
      <c r="B44" s="16" t="s">
        <v>21</v>
      </c>
      <c r="C44" s="70">
        <v>15</v>
      </c>
      <c r="D44" s="22" t="s">
        <v>23</v>
      </c>
      <c r="E44" s="18">
        <f>+A44*C44</f>
        <v>2925</v>
      </c>
      <c r="G44" s="86" t="s">
        <v>66</v>
      </c>
      <c r="H44" s="94"/>
      <c r="I44" s="94"/>
      <c r="K44" s="46"/>
      <c r="L44" s="7"/>
      <c r="M44" s="45"/>
      <c r="N44" s="8"/>
      <c r="O44" s="40" t="str">
        <f>IF(K44*M44&gt;0,K44*M44,"")</f>
        <v/>
      </c>
    </row>
    <row r="45" spans="1:15" s="1" customFormat="1" ht="15" customHeight="1" x14ac:dyDescent="0.25">
      <c r="A45" s="69">
        <v>40</v>
      </c>
      <c r="B45" s="16" t="s">
        <v>21</v>
      </c>
      <c r="C45" s="70">
        <v>30</v>
      </c>
      <c r="D45" s="22" t="s">
        <v>23</v>
      </c>
      <c r="E45" s="18">
        <f>+A45*C45</f>
        <v>1200</v>
      </c>
      <c r="G45" s="49" t="s">
        <v>84</v>
      </c>
      <c r="H45" s="94"/>
      <c r="I45" s="94"/>
      <c r="K45" s="46"/>
      <c r="L45" s="7"/>
      <c r="M45" s="45"/>
      <c r="N45" s="8"/>
      <c r="O45" s="40" t="str">
        <f>IF(K45*M45&gt;0,K45*M45,"")</f>
        <v/>
      </c>
    </row>
    <row r="46" spans="1:15" s="1" customFormat="1" ht="15" customHeight="1" x14ac:dyDescent="0.25">
      <c r="A46" s="69">
        <v>60</v>
      </c>
      <c r="B46" s="16" t="s">
        <v>21</v>
      </c>
      <c r="C46" s="70">
        <v>20</v>
      </c>
      <c r="D46" s="22" t="s">
        <v>23</v>
      </c>
      <c r="E46" s="18">
        <f>+A46*C46</f>
        <v>1200</v>
      </c>
      <c r="G46" s="86" t="s">
        <v>67</v>
      </c>
      <c r="H46" s="94"/>
      <c r="I46" s="94"/>
      <c r="K46" s="46"/>
      <c r="L46" s="7"/>
      <c r="M46" s="45"/>
      <c r="N46" s="8"/>
      <c r="O46" s="40" t="str">
        <f>IF(K46*M46&gt;0,K46*M46,"")</f>
        <v/>
      </c>
    </row>
    <row r="47" spans="1:15" s="1" customFormat="1" ht="12" customHeight="1" x14ac:dyDescent="0.25">
      <c r="A47" s="16"/>
      <c r="B47" s="16"/>
      <c r="C47" s="22"/>
      <c r="D47" s="22"/>
      <c r="E47" s="18"/>
      <c r="K47" s="7"/>
      <c r="L47" s="7"/>
      <c r="M47" s="42"/>
      <c r="N47" s="8"/>
      <c r="O47" s="9"/>
    </row>
    <row r="48" spans="1:15" s="1" customFormat="1" ht="12" customHeight="1" x14ac:dyDescent="0.25">
      <c r="A48" s="16"/>
      <c r="B48" s="16"/>
      <c r="C48" s="22"/>
      <c r="D48" s="22"/>
      <c r="E48" s="18"/>
      <c r="G48" s="85" t="s">
        <v>68</v>
      </c>
      <c r="H48" s="85" t="s">
        <v>50</v>
      </c>
      <c r="K48" s="7"/>
      <c r="L48" s="7"/>
      <c r="M48" s="42"/>
      <c r="N48" s="8"/>
      <c r="O48" s="9"/>
    </row>
    <row r="49" spans="1:15" s="1" customFormat="1" ht="12" customHeight="1" x14ac:dyDescent="0.25">
      <c r="A49" s="69">
        <v>20</v>
      </c>
      <c r="B49" s="16"/>
      <c r="C49" s="70">
        <v>50</v>
      </c>
      <c r="D49" s="22"/>
      <c r="E49" s="71">
        <f>+A49*C49</f>
        <v>1000</v>
      </c>
      <c r="G49" s="1" t="s">
        <v>17</v>
      </c>
      <c r="H49" s="85" t="s">
        <v>51</v>
      </c>
      <c r="K49" s="46"/>
      <c r="L49" s="7"/>
      <c r="M49" s="48" t="str">
        <f>IF(Cubs&gt;0,Cubs,"")</f>
        <v/>
      </c>
      <c r="N49" s="8"/>
      <c r="O49" s="40" t="str">
        <f>IF(M49="","",K49*M49)</f>
        <v/>
      </c>
    </row>
    <row r="50" spans="1:15" s="1" customFormat="1" ht="12" customHeight="1" x14ac:dyDescent="0.25">
      <c r="A50" s="16"/>
      <c r="B50" s="16"/>
      <c r="C50" s="22"/>
      <c r="D50" s="22"/>
      <c r="E50" s="18"/>
      <c r="K50" s="7"/>
      <c r="L50" s="7"/>
      <c r="M50" s="42"/>
      <c r="N50" s="8"/>
      <c r="O50" s="9"/>
    </row>
    <row r="51" spans="1:15" s="1" customFormat="1" ht="15" customHeight="1" x14ac:dyDescent="0.25">
      <c r="A51" s="69">
        <v>5</v>
      </c>
      <c r="B51" s="16"/>
      <c r="C51" s="70">
        <v>5</v>
      </c>
      <c r="D51" s="22"/>
      <c r="E51" s="71">
        <f>+A51*C51</f>
        <v>25</v>
      </c>
      <c r="G51" s="85" t="s">
        <v>69</v>
      </c>
      <c r="H51" s="1" t="s">
        <v>41</v>
      </c>
      <c r="K51" s="46"/>
      <c r="L51" s="7"/>
      <c r="M51" s="45"/>
      <c r="N51" s="8"/>
      <c r="O51" s="40" t="str">
        <f>IF(K51*M51&gt;0,K51*M51,"")</f>
        <v/>
      </c>
    </row>
    <row r="52" spans="1:15" s="1" customFormat="1" ht="15" customHeight="1" x14ac:dyDescent="0.25">
      <c r="A52" s="16"/>
      <c r="B52" s="16"/>
      <c r="C52" s="22"/>
      <c r="D52" s="22"/>
      <c r="E52" s="18"/>
      <c r="K52" s="43"/>
      <c r="L52" s="7"/>
      <c r="M52" s="50"/>
      <c r="N52" s="8"/>
      <c r="O52" s="43"/>
    </row>
    <row r="53" spans="1:15" s="1" customFormat="1" ht="15" customHeight="1" x14ac:dyDescent="0.25">
      <c r="A53" s="69">
        <v>30</v>
      </c>
      <c r="B53" s="16" t="s">
        <v>21</v>
      </c>
      <c r="C53" s="70">
        <v>20</v>
      </c>
      <c r="D53" s="22" t="s">
        <v>23</v>
      </c>
      <c r="E53" s="18">
        <f>+A53*C53</f>
        <v>600</v>
      </c>
      <c r="G53" s="1" t="s">
        <v>85</v>
      </c>
      <c r="H53" s="1" t="s">
        <v>86</v>
      </c>
      <c r="K53" s="46"/>
      <c r="L53" s="7"/>
      <c r="M53" s="45"/>
      <c r="N53" s="8"/>
      <c r="O53" s="40" t="str">
        <f>IF(K53*M53&gt;0,K53*M53,"")</f>
        <v/>
      </c>
    </row>
    <row r="54" spans="1:15" s="1" customFormat="1" ht="15" customHeight="1" x14ac:dyDescent="0.25">
      <c r="A54" s="69">
        <v>1</v>
      </c>
      <c r="B54" s="16" t="s">
        <v>21</v>
      </c>
      <c r="C54" s="70">
        <v>50</v>
      </c>
      <c r="D54" s="22" t="s">
        <v>23</v>
      </c>
      <c r="E54" s="18">
        <f>+A54*C54</f>
        <v>50</v>
      </c>
      <c r="G54" s="85" t="s">
        <v>71</v>
      </c>
      <c r="H54" s="1" t="s">
        <v>42</v>
      </c>
      <c r="K54" s="46"/>
      <c r="L54" s="7"/>
      <c r="M54" s="48" t="str">
        <f>IF(Cubs&gt;0,Cubs,"")</f>
        <v/>
      </c>
      <c r="N54" s="8"/>
      <c r="O54" s="40" t="str">
        <f>IF(K54="","",K54*M54)</f>
        <v/>
      </c>
    </row>
    <row r="55" spans="1:15" s="1" customFormat="1" ht="15" customHeight="1" x14ac:dyDescent="0.25">
      <c r="A55" s="69">
        <v>0.5</v>
      </c>
      <c r="B55" s="16" t="s">
        <v>21</v>
      </c>
      <c r="C55" s="70">
        <v>50</v>
      </c>
      <c r="D55" s="22" t="s">
        <v>23</v>
      </c>
      <c r="E55" s="18">
        <f>+A55*C55</f>
        <v>25</v>
      </c>
      <c r="G55" s="85" t="s">
        <v>70</v>
      </c>
      <c r="H55" s="85" t="s">
        <v>52</v>
      </c>
      <c r="K55" s="46"/>
      <c r="L55" s="7"/>
      <c r="M55" s="48" t="str">
        <f>IF(Cubs&gt;0,Cubs,"")</f>
        <v/>
      </c>
      <c r="N55" s="8"/>
      <c r="O55" s="40" t="str">
        <f>IF(K55="","",K55*M55)</f>
        <v/>
      </c>
    </row>
    <row r="56" spans="1:15" s="1" customFormat="1" ht="12" customHeight="1" x14ac:dyDescent="0.25">
      <c r="A56" s="16"/>
      <c r="B56" s="16"/>
      <c r="C56" s="22"/>
      <c r="D56" s="22"/>
      <c r="E56" s="18"/>
      <c r="K56" s="7"/>
      <c r="L56" s="7"/>
      <c r="M56" s="42"/>
      <c r="N56" s="8"/>
      <c r="O56" s="9"/>
    </row>
    <row r="57" spans="1:15" s="1" customFormat="1" ht="12" customHeight="1" thickBot="1" x14ac:dyDescent="0.3">
      <c r="A57" s="15"/>
      <c r="B57" s="15"/>
      <c r="C57" s="10"/>
      <c r="D57" s="10"/>
      <c r="E57" s="72">
        <f>SUM(E15:E55)</f>
        <v>26765</v>
      </c>
      <c r="F57" s="39"/>
      <c r="G57" s="39" t="s">
        <v>30</v>
      </c>
      <c r="H57" s="39"/>
      <c r="I57" s="39"/>
      <c r="J57" s="39"/>
      <c r="K57" s="38"/>
      <c r="L57" s="38"/>
      <c r="M57" s="51"/>
      <c r="N57" s="26"/>
      <c r="O57" s="40">
        <f>SUM(O15:O55)</f>
        <v>100</v>
      </c>
    </row>
    <row r="58" spans="1:15" s="1" customFormat="1" ht="12" customHeight="1" x14ac:dyDescent="0.25">
      <c r="A58" s="16"/>
      <c r="B58" s="16"/>
      <c r="C58" s="22"/>
      <c r="D58" s="22"/>
      <c r="E58" s="18"/>
      <c r="K58" s="7"/>
      <c r="L58" s="7"/>
      <c r="M58" s="42"/>
      <c r="N58" s="8"/>
      <c r="O58" s="9"/>
    </row>
    <row r="59" spans="1:15" s="1" customFormat="1" ht="12" customHeight="1" x14ac:dyDescent="0.25">
      <c r="A59" s="16"/>
      <c r="B59" s="16"/>
      <c r="C59" s="22"/>
      <c r="D59" s="22"/>
      <c r="E59" s="18"/>
      <c r="G59" s="39" t="s">
        <v>9</v>
      </c>
      <c r="K59" s="7"/>
      <c r="L59" s="7"/>
      <c r="M59" s="42"/>
      <c r="N59" s="8"/>
      <c r="O59" s="9"/>
    </row>
    <row r="60" spans="1:15" s="1" customFormat="1" ht="12" customHeight="1" x14ac:dyDescent="0.25">
      <c r="A60" s="69">
        <f>4*10</f>
        <v>40</v>
      </c>
      <c r="B60" s="16"/>
      <c r="C60" s="70">
        <v>50</v>
      </c>
      <c r="D60" s="22"/>
      <c r="E60" s="71">
        <f>+A60*C60</f>
        <v>2000</v>
      </c>
      <c r="G60" s="85" t="s">
        <v>72</v>
      </c>
      <c r="K60" s="46"/>
      <c r="L60" s="7"/>
      <c r="M60" s="48" t="str">
        <f>IF(Cubs&gt;0,Cubs,"")</f>
        <v/>
      </c>
      <c r="N60" s="8"/>
      <c r="O60" s="40" t="str">
        <f>IF(K60="","",K60*M60)</f>
        <v/>
      </c>
    </row>
    <row r="61" spans="1:15" s="1" customFormat="1" ht="12" customHeight="1" x14ac:dyDescent="0.25">
      <c r="A61" s="69">
        <v>500</v>
      </c>
      <c r="B61" s="16"/>
      <c r="C61" s="70">
        <v>1</v>
      </c>
      <c r="D61" s="22"/>
      <c r="E61" s="71">
        <f>+A61*C61</f>
        <v>500</v>
      </c>
      <c r="G61" s="85" t="s">
        <v>73</v>
      </c>
      <c r="K61" s="46"/>
      <c r="L61" s="7"/>
      <c r="M61" s="52"/>
      <c r="N61" s="8"/>
      <c r="O61" s="40" t="str">
        <f>IF(K61&gt;0,K61,"")</f>
        <v/>
      </c>
    </row>
    <row r="62" spans="1:15" s="1" customFormat="1" ht="12" customHeight="1" thickBot="1" x14ac:dyDescent="0.3">
      <c r="A62" s="73" t="s">
        <v>43</v>
      </c>
      <c r="B62" s="16"/>
      <c r="C62" s="67"/>
      <c r="D62" s="22"/>
      <c r="E62" s="18" t="s">
        <v>15</v>
      </c>
      <c r="G62" s="85" t="s">
        <v>74</v>
      </c>
      <c r="K62" s="46"/>
      <c r="L62" s="7"/>
      <c r="M62" s="45"/>
      <c r="N62" s="8"/>
      <c r="O62" s="40" t="str">
        <f>IF(K62*M62&gt;0,K62*M62,"")</f>
        <v/>
      </c>
    </row>
    <row r="63" spans="1:15" s="1" customFormat="1" ht="12" customHeight="1" thickBot="1" x14ac:dyDescent="0.3">
      <c r="A63" s="16"/>
      <c r="B63" s="16"/>
      <c r="C63" s="22"/>
      <c r="D63" s="22"/>
      <c r="E63" s="74">
        <f>+E60+E61</f>
        <v>2500</v>
      </c>
      <c r="G63" s="39" t="s">
        <v>36</v>
      </c>
      <c r="K63" s="43"/>
      <c r="L63" s="7"/>
      <c r="M63" s="42"/>
      <c r="N63" s="8"/>
      <c r="O63" s="40" t="str">
        <f>IF(SUM(O60:O62)&gt;0,SUM(O60:O62),"")</f>
        <v/>
      </c>
    </row>
    <row r="64" spans="1:15" s="1" customFormat="1" ht="12" customHeight="1" thickBot="1" x14ac:dyDescent="0.3">
      <c r="A64" s="16"/>
      <c r="B64" s="16"/>
      <c r="C64" s="22"/>
      <c r="D64" s="22"/>
      <c r="E64" s="22"/>
      <c r="K64" s="7"/>
      <c r="L64" s="7"/>
      <c r="M64" s="8"/>
      <c r="N64" s="8"/>
      <c r="O64" s="53"/>
    </row>
    <row r="65" spans="1:15" s="1" customFormat="1" ht="12" customHeight="1" thickBot="1" x14ac:dyDescent="0.3">
      <c r="A65" s="17"/>
      <c r="B65" s="17"/>
      <c r="C65" s="21"/>
      <c r="D65" s="21"/>
      <c r="E65" s="72">
        <f>+E57-E63</f>
        <v>24265</v>
      </c>
      <c r="F65" s="34"/>
      <c r="G65" s="35" t="s">
        <v>31</v>
      </c>
      <c r="H65" s="34"/>
      <c r="I65" s="34"/>
      <c r="J65" s="34"/>
      <c r="K65" s="31"/>
      <c r="L65" s="31"/>
      <c r="M65" s="32"/>
      <c r="N65" s="32"/>
      <c r="O65" s="54" t="str">
        <f>IF(O63="","",(O57-O63))</f>
        <v/>
      </c>
    </row>
    <row r="66" spans="1:15" s="1" customFormat="1" ht="12" customHeight="1" thickTop="1" x14ac:dyDescent="0.25">
      <c r="A66" s="16"/>
      <c r="B66" s="16"/>
      <c r="C66" s="22"/>
      <c r="D66" s="22"/>
      <c r="E66" s="18"/>
      <c r="G66" s="39"/>
      <c r="K66" s="7"/>
      <c r="L66" s="7"/>
      <c r="M66" s="8"/>
      <c r="N66" s="8"/>
      <c r="O66" s="43"/>
    </row>
    <row r="67" spans="1:15" s="5" customFormat="1" ht="18" customHeight="1" x14ac:dyDescent="0.3">
      <c r="A67" s="75">
        <f>+E65/0.35</f>
        <v>69328.571428571435</v>
      </c>
      <c r="B67" s="76" t="s">
        <v>21</v>
      </c>
      <c r="C67" s="77">
        <v>0.35</v>
      </c>
      <c r="D67" s="78" t="s">
        <v>23</v>
      </c>
      <c r="E67" s="75">
        <f>+E65</f>
        <v>24265</v>
      </c>
      <c r="G67" s="55" t="s">
        <v>87</v>
      </c>
      <c r="K67" s="56" t="str">
        <f>O65</f>
        <v/>
      </c>
      <c r="L67" s="9"/>
      <c r="M67" s="57"/>
      <c r="N67" s="58"/>
      <c r="O67" s="56" t="str">
        <f>IF(M67&gt;0,K67/M67,"")</f>
        <v/>
      </c>
    </row>
    <row r="68" spans="1:15" s="1" customFormat="1" ht="12" customHeight="1" x14ac:dyDescent="0.3">
      <c r="A68" s="79" t="s">
        <v>19</v>
      </c>
      <c r="B68" s="22"/>
      <c r="C68" s="80" t="s">
        <v>20</v>
      </c>
      <c r="D68" s="22"/>
      <c r="E68" s="20" t="s">
        <v>22</v>
      </c>
      <c r="G68" s="59" t="s">
        <v>47</v>
      </c>
      <c r="K68" s="60" t="s">
        <v>22</v>
      </c>
      <c r="L68" s="61" t="s">
        <v>24</v>
      </c>
      <c r="M68" s="60" t="s">
        <v>20</v>
      </c>
      <c r="N68" s="60" t="s">
        <v>23</v>
      </c>
      <c r="O68" s="62" t="s">
        <v>26</v>
      </c>
    </row>
    <row r="69" spans="1:15" s="1" customFormat="1" ht="12" customHeight="1" x14ac:dyDescent="0.25">
      <c r="A69" s="102" t="s">
        <v>33</v>
      </c>
      <c r="B69" s="102"/>
      <c r="C69" s="102"/>
      <c r="D69" s="102"/>
      <c r="E69" s="102"/>
      <c r="K69" s="8"/>
      <c r="L69" s="8"/>
      <c r="M69" s="8"/>
      <c r="N69" s="8"/>
      <c r="O69" s="53"/>
    </row>
    <row r="70" spans="1:15" s="1" customFormat="1" ht="12" customHeight="1" thickBot="1" x14ac:dyDescent="0.3">
      <c r="A70" s="81"/>
      <c r="B70" s="22"/>
      <c r="C70" s="14"/>
      <c r="D70" s="22"/>
      <c r="E70" s="14"/>
      <c r="K70" s="8"/>
      <c r="L70" s="8"/>
      <c r="M70" s="8"/>
      <c r="N70" s="8"/>
      <c r="O70" s="53"/>
    </row>
    <row r="71" spans="1:15" s="1" customFormat="1" ht="12" customHeight="1" thickBot="1" x14ac:dyDescent="0.3">
      <c r="A71" s="82">
        <f>A67</f>
        <v>69328.571428571435</v>
      </c>
      <c r="B71" s="18" t="s">
        <v>24</v>
      </c>
      <c r="C71" s="83" t="s">
        <v>25</v>
      </c>
      <c r="D71" s="22" t="s">
        <v>23</v>
      </c>
      <c r="E71" s="84">
        <f>A67/50</f>
        <v>1386.5714285714287</v>
      </c>
      <c r="G71" s="39" t="s">
        <v>88</v>
      </c>
      <c r="K71" s="40" t="str">
        <f>+O67</f>
        <v/>
      </c>
      <c r="L71" s="9" t="s">
        <v>24</v>
      </c>
      <c r="M71" s="41" t="str">
        <f>IF(Cubs="","",Cubs)</f>
        <v/>
      </c>
      <c r="N71" s="8" t="s">
        <v>23</v>
      </c>
      <c r="O71" s="54" t="str">
        <f>IF(K71="","",K71/M71)</f>
        <v/>
      </c>
    </row>
    <row r="72" spans="1:15" s="1" customFormat="1" ht="12" customHeight="1" x14ac:dyDescent="0.25">
      <c r="A72" s="9"/>
      <c r="B72" s="9"/>
      <c r="C72" s="8"/>
      <c r="D72" s="8"/>
      <c r="E72" s="9"/>
      <c r="G72" s="39"/>
      <c r="K72" s="63" t="s">
        <v>26</v>
      </c>
      <c r="L72" s="61" t="s">
        <v>24</v>
      </c>
      <c r="M72" s="64" t="s">
        <v>48</v>
      </c>
      <c r="N72" s="60" t="s">
        <v>23</v>
      </c>
      <c r="O72" s="99" t="s">
        <v>35</v>
      </c>
    </row>
    <row r="73" spans="1:15" s="1" customFormat="1" ht="12" customHeight="1" x14ac:dyDescent="0.25">
      <c r="A73" s="9"/>
      <c r="B73" s="9"/>
      <c r="C73" s="8"/>
      <c r="D73" s="8"/>
      <c r="E73" s="9"/>
      <c r="G73" s="39"/>
      <c r="K73" s="63"/>
      <c r="L73" s="61"/>
      <c r="M73" s="64"/>
      <c r="N73" s="60"/>
      <c r="O73" s="100"/>
    </row>
    <row r="74" spans="1:15" s="1" customFormat="1" ht="12" customHeight="1" thickBot="1" x14ac:dyDescent="0.3">
      <c r="A74" s="31"/>
      <c r="B74" s="31"/>
      <c r="C74" s="32"/>
      <c r="D74" s="32"/>
      <c r="E74" s="33"/>
      <c r="F74" s="34"/>
      <c r="G74" s="35"/>
      <c r="H74" s="34"/>
      <c r="I74" s="34"/>
      <c r="J74" s="34"/>
      <c r="K74" s="31"/>
      <c r="L74" s="31"/>
      <c r="M74" s="32"/>
      <c r="N74" s="32"/>
      <c r="O74" s="33"/>
    </row>
    <row r="75" spans="1:15" s="1" customFormat="1" ht="12" customHeight="1" thickTop="1" x14ac:dyDescent="0.25">
      <c r="A75" s="7"/>
      <c r="B75" s="7"/>
      <c r="C75" s="8"/>
      <c r="D75" s="8"/>
      <c r="E75" s="9"/>
      <c r="G75" s="39"/>
      <c r="K75" s="7"/>
      <c r="L75" s="7"/>
      <c r="M75" s="8"/>
      <c r="N75" s="8"/>
      <c r="O75" s="9"/>
    </row>
    <row r="76" spans="1:15" s="1" customFormat="1" ht="30.75" customHeight="1" x14ac:dyDescent="0.25">
      <c r="A76" s="101" t="s">
        <v>27</v>
      </c>
      <c r="B76" s="101"/>
      <c r="C76" s="101"/>
      <c r="D76" s="101"/>
      <c r="E76" s="101"/>
      <c r="F76" s="101"/>
      <c r="G76" s="101"/>
      <c r="H76" s="101"/>
      <c r="I76" s="101"/>
      <c r="J76" s="101"/>
      <c r="K76" s="101"/>
      <c r="L76" s="101"/>
      <c r="M76" s="101"/>
      <c r="N76" s="101"/>
      <c r="O76" s="101"/>
    </row>
    <row r="77" spans="1:15" ht="12.75" customHeight="1" x14ac:dyDescent="0.25">
      <c r="O77" s="87" t="s">
        <v>75</v>
      </c>
    </row>
    <row r="78" spans="1:15" x14ac:dyDescent="0.25">
      <c r="K78" s="6"/>
      <c r="O78" s="90" t="s">
        <v>93</v>
      </c>
    </row>
  </sheetData>
  <sheetProtection selectLockedCells="1"/>
  <mergeCells count="28">
    <mergeCell ref="O72:O73"/>
    <mergeCell ref="A76:O76"/>
    <mergeCell ref="H36:I36"/>
    <mergeCell ref="G11:I11"/>
    <mergeCell ref="G12:I12"/>
    <mergeCell ref="A69:E69"/>
    <mergeCell ref="H45:I45"/>
    <mergeCell ref="H46:I46"/>
    <mergeCell ref="H31:I31"/>
    <mergeCell ref="H32:I32"/>
    <mergeCell ref="H33:I33"/>
    <mergeCell ref="H34:I34"/>
    <mergeCell ref="H37:I37"/>
    <mergeCell ref="H44:I44"/>
    <mergeCell ref="A1:E1"/>
    <mergeCell ref="G1:I1"/>
    <mergeCell ref="H39:I39"/>
    <mergeCell ref="H42:I42"/>
    <mergeCell ref="H43:I43"/>
    <mergeCell ref="H38:I38"/>
    <mergeCell ref="H4:I4"/>
    <mergeCell ref="H5:I5"/>
    <mergeCell ref="H6:I6"/>
    <mergeCell ref="H2:I2"/>
    <mergeCell ref="H3:I3"/>
    <mergeCell ref="H7:I7"/>
    <mergeCell ref="H10:I10"/>
    <mergeCell ref="H8:I8"/>
  </mergeCells>
  <phoneticPr fontId="0" type="noConversion"/>
  <printOptions horizontalCentered="1" verticalCentered="1"/>
  <pageMargins left="0.25" right="0.25" top="0.25" bottom="0.25" header="0.25" footer="0.25"/>
  <pageSetup scale="65" orientation="portrait" r:id="rId1"/>
  <headerFooter alignWithMargins="0"/>
  <ignoredErrors>
    <ignoredError sqref="O61" formula="1"/>
    <ignoredError sqref="M40:M41 M47:M48 M52 M50 M19"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_dlc_DocId xmlns="964bbca6-3ea7-4b70-b580-86c52610cfae">NTYPSS73JTJK-1694961056-152192</_dlc_DocId>
    <_dlc_DocIdUrl xmlns="964bbca6-3ea7-4b70-b580-86c52610cfae">
      <Url>https://boyscouts.sharepoint.com/teams/00635baylakescouncil/_layouts/15/DocIdRedir.aspx?ID=NTYPSS73JTJK-1694961056-152192</Url>
      <Description>NTYPSS73JTJK-1694961056-152192</Description>
    </_dlc_DocIdUrl>
    <TaxKeywordTaxHTField xmlns="964bbca6-3ea7-4b70-b580-86c52610cfae">
      <Terms xmlns="http://schemas.microsoft.com/office/infopath/2007/PartnerControls"/>
    </TaxKeywordTaxHTField>
    <TaxCatchAll xmlns="964bbca6-3ea7-4b70-b580-86c52610cfae" xsi:nil="true"/>
    <lcf76f155ced4ddcb4097134ff3c332f xmlns="e054b19d-08a5-418f-be47-3796e3c82a64">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2A04CD7D8331946B6CF6DCEF1CFC8F3" ma:contentTypeVersion="23" ma:contentTypeDescription="Create a new document." ma:contentTypeScope="" ma:versionID="aa53dd2b9fb3bc1fb01d22a0f78600a2">
  <xsd:schema xmlns:xsd="http://www.w3.org/2001/XMLSchema" xmlns:xs="http://www.w3.org/2001/XMLSchema" xmlns:p="http://schemas.microsoft.com/office/2006/metadata/properties" xmlns:ns1="http://schemas.microsoft.com/sharepoint/v3" xmlns:ns2="964bbca6-3ea7-4b70-b580-86c52610cfae" xmlns:ns3="e054b19d-08a5-418f-be47-3796e3c82a64" targetNamespace="http://schemas.microsoft.com/office/2006/metadata/properties" ma:root="true" ma:fieldsID="4f8ab3b9accd915a87269755602ddae2" ns1:_="" ns2:_="" ns3:_="">
    <xsd:import namespace="http://schemas.microsoft.com/sharepoint/v3"/>
    <xsd:import namespace="964bbca6-3ea7-4b70-b580-86c52610cfae"/>
    <xsd:import namespace="e054b19d-08a5-418f-be47-3796e3c82a64"/>
    <xsd:element name="properties">
      <xsd:complexType>
        <xsd:sequence>
          <xsd:element name="documentManagement">
            <xsd:complexType>
              <xsd:all>
                <xsd:element ref="ns2:_dlc_DocId" minOccurs="0"/>
                <xsd:element ref="ns2:_dlc_DocIdUrl" minOccurs="0"/>
                <xsd:element ref="ns2:_dlc_DocIdPersistId" minOccurs="0"/>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DateTaken" minOccurs="0"/>
                <xsd:element ref="ns3:MediaServiceLocation" minOccurs="0"/>
                <xsd:element ref="ns3:MediaServiceEventHashCode" minOccurs="0"/>
                <xsd:element ref="ns3:MediaServiceGenerationTime" minOccurs="0"/>
                <xsd:element ref="ns1:_ip_UnifiedCompliancePolicyProperties" minOccurs="0"/>
                <xsd:element ref="ns1:_ip_UnifiedCompliancePolicyUIAction" minOccurs="0"/>
                <xsd:element ref="ns3:MediaServiceAutoKeyPoints" minOccurs="0"/>
                <xsd:element ref="ns3:MediaServiceKeyPoints" minOccurs="0"/>
                <xsd:element ref="ns3:MediaLengthInSeconds" minOccurs="0"/>
                <xsd:element ref="ns2:TaxKeywordTaxHTField" minOccurs="0"/>
                <xsd:element ref="ns2:TaxCatchAll" minOccurs="0"/>
                <xsd:element ref="ns3: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1" nillable="true" ma:displayName="Unified Compliance Policy Properties" ma:hidden="true" ma:internalName="_ip_UnifiedCompliancePolicyProperties">
      <xsd:simpleType>
        <xsd:restriction base="dms:Note"/>
      </xsd:simpleType>
    </xsd:element>
    <xsd:element name="_ip_UnifiedCompliancePolicyUIAction" ma:index="2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64bbca6-3ea7-4b70-b580-86c52610cfae"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KeywordTaxHTField" ma:index="27" nillable="true" ma:taxonomy="true" ma:internalName="TaxKeywordTaxHTField" ma:taxonomyFieldName="TaxKeyword" ma:displayName="Enterprise Keywords" ma:fieldId="{23f27201-bee3-471e-b2e7-b64fd8b7ca38}" ma:taxonomyMulti="true" ma:sspId="879308d4-bde5-4dca-adcb-0162404f8635" ma:termSetId="00000000-0000-0000-0000-000000000000" ma:anchorId="00000000-0000-0000-0000-000000000000" ma:open="true" ma:isKeyword="true">
      <xsd:complexType>
        <xsd:sequence>
          <xsd:element ref="pc:Terms" minOccurs="0" maxOccurs="1"/>
        </xsd:sequence>
      </xsd:complexType>
    </xsd:element>
    <xsd:element name="TaxCatchAll" ma:index="28" nillable="true" ma:displayName="Taxonomy Catch All Column" ma:hidden="true" ma:list="{cddddf1c-f169-4d11-862d-17b46a7a42f0}" ma:internalName="TaxCatchAll" ma:showField="CatchAllData" ma:web="964bbca6-3ea7-4b70-b580-86c52610cfa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054b19d-08a5-418f-be47-3796e3c82a64" elementFormDefault="qualified">
    <xsd:import namespace="http://schemas.microsoft.com/office/2006/documentManagement/types"/>
    <xsd:import namespace="http://schemas.microsoft.com/office/infopath/2007/PartnerControls"/>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AutoTags" ma:index="15" nillable="true" ma:displayName="MediaServiceAutoTags" ma:internalName="MediaServiceAutoTags"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MediaServiceLocation" ma:internalName="MediaServiceLocation"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AutoKeyPoints" ma:index="23" nillable="true" ma:displayName="MediaServiceAutoKeyPoints" ma:hidden="true" ma:internalName="MediaServiceAutoKeyPoints" ma:readOnly="true">
      <xsd:simpleType>
        <xsd:restriction base="dms:Note"/>
      </xsd:simpleType>
    </xsd:element>
    <xsd:element name="MediaServiceKeyPoints" ma:index="24" nillable="true" ma:displayName="KeyPoints" ma:internalName="MediaServiceKeyPoints" ma:readOnly="true">
      <xsd:simpleType>
        <xsd:restriction base="dms:Note">
          <xsd:maxLength value="255"/>
        </xsd:restriction>
      </xsd:simpleType>
    </xsd:element>
    <xsd:element name="MediaLengthInSeconds" ma:index="25" nillable="true" ma:displayName="Length (seconds)" ma:internalName="MediaLengthInSeconds" ma:readOnly="true">
      <xsd:simpleType>
        <xsd:restriction base="dms:Unknown"/>
      </xsd:simpleType>
    </xsd:element>
    <xsd:element name="lcf76f155ced4ddcb4097134ff3c332f" ma:index="30" nillable="true" ma:taxonomy="true" ma:internalName="lcf76f155ced4ddcb4097134ff3c332f" ma:taxonomyFieldName="MediaServiceImageTags" ma:displayName="Image Tags" ma:readOnly="false" ma:fieldId="{5cf76f15-5ced-4ddc-b409-7134ff3c332f}" ma:taxonomyMulti="true" ma:sspId="879308d4-bde5-4dca-adcb-0162404f8635"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2801F24D-15A3-4EC4-98E7-08BED70B684A}">
  <ds:schemaRefs>
    <ds:schemaRef ds:uri="http://schemas.microsoft.com/sharepoint/v3/contenttype/forms"/>
  </ds:schemaRefs>
</ds:datastoreItem>
</file>

<file path=customXml/itemProps2.xml><?xml version="1.0" encoding="utf-8"?>
<ds:datastoreItem xmlns:ds="http://schemas.openxmlformats.org/officeDocument/2006/customXml" ds:itemID="{D4C600C2-2094-4BF5-A353-E098794D873F}">
  <ds:schemaRefs>
    <ds:schemaRef ds:uri="http://schemas.microsoft.com/office/2006/metadata/properties"/>
    <ds:schemaRef ds:uri="http://schemas.microsoft.com/office/infopath/2007/PartnerControls"/>
    <ds:schemaRef ds:uri="http://schemas.microsoft.com/sharepoint/v3"/>
    <ds:schemaRef ds:uri="964bbca6-3ea7-4b70-b580-86c52610cfae"/>
    <ds:schemaRef ds:uri="e054b19d-08a5-418f-be47-3796e3c82a64"/>
  </ds:schemaRefs>
</ds:datastoreItem>
</file>

<file path=customXml/itemProps3.xml><?xml version="1.0" encoding="utf-8"?>
<ds:datastoreItem xmlns:ds="http://schemas.openxmlformats.org/officeDocument/2006/customXml" ds:itemID="{F0ED520E-DD37-4FCE-96E7-994BD513EEA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64bbca6-3ea7-4b70-b580-86c52610cfae"/>
    <ds:schemaRef ds:uri="e054b19d-08a5-418f-be47-3796e3c82a6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6FF16DCC-EC54-4614-A714-2FB38DFA06F6}">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4</vt:i4>
      </vt:variant>
    </vt:vector>
  </HeadingPairs>
  <TitlesOfParts>
    <vt:vector size="5" baseType="lpstr">
      <vt:lpstr>PackBudget</vt:lpstr>
      <vt:lpstr>Adults</vt:lpstr>
      <vt:lpstr>Cubs</vt:lpstr>
      <vt:lpstr>Fee</vt:lpstr>
      <vt:lpstr>Subs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2012-08-29T19:24:57Z</cp:lastPrinted>
  <dcterms:created xsi:type="dcterms:W3CDTF">2008-04-21T23:21:30Z</dcterms:created>
  <dcterms:modified xsi:type="dcterms:W3CDTF">2025-03-27T20:42:45Z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1812017554</vt:i4>
  </property>
  <property fmtid="{D5CDD505-2E9C-101B-9397-08002B2CF9AE}" pid="3" name="_NewReviewCycle">
    <vt:lpwstr/>
  </property>
  <property fmtid="{D5CDD505-2E9C-101B-9397-08002B2CF9AE}" pid="4" name="_PreviousAdHocReviewCycleID">
    <vt:i4>-458496082</vt:i4>
  </property>
  <property fmtid="{D5CDD505-2E9C-101B-9397-08002B2CF9AE}" pid="5" name="_ReviewingToolsShownOnce">
    <vt:lpwstr/>
  </property>
  <property fmtid="{D5CDD505-2E9C-101B-9397-08002B2CF9AE}" pid="6" name="ContentTypeId">
    <vt:lpwstr>0x010100B2A04CD7D8331946B6CF6DCEF1CFC8F3</vt:lpwstr>
  </property>
  <property fmtid="{D5CDD505-2E9C-101B-9397-08002B2CF9AE}" pid="7" name="_dlc_DocIdItemGuid">
    <vt:lpwstr>581f81bc-41f3-477b-b448-377ddaea6a65</vt:lpwstr>
  </property>
  <property fmtid="{D5CDD505-2E9C-101B-9397-08002B2CF9AE}" pid="8" name="TaxKeyword">
    <vt:lpwstr/>
  </property>
  <property fmtid="{D5CDD505-2E9C-101B-9397-08002B2CF9AE}" pid="9" name="MediaServiceImageTags">
    <vt:lpwstr/>
  </property>
</Properties>
</file>